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720" windowWidth="19420" windowHeight="6140"/>
  </bookViews>
  <sheets>
    <sheet name="Приложение № 1 ОТЧЁТ" sheetId="6" r:id="rId1"/>
    <sheet name="Приложение № 2 ОЦЕНКА" sheetId="8" r:id="rId2"/>
  </sheets>
  <definedNames>
    <definedName name="_xlnm.Print_Titles" localSheetId="0">'Приложение № 1 ОТЧЁТ'!$17:$17</definedName>
    <definedName name="_xlnm.Print_Titles" localSheetId="1">'Приложение № 2 ОЦЕНКА'!$16:$16</definedName>
    <definedName name="_xlnm.Print_Area" localSheetId="0">'Приложение № 1 ОТЧЁТ'!$A$1:$R$311</definedName>
    <definedName name="_xlnm.Print_Area" localSheetId="1">'Приложение № 2 ОЦЕНКА'!$A$1:$M$283</definedName>
  </definedNames>
  <calcPr calcId="125725" fullCalcOnLoad="1"/>
</workbook>
</file>

<file path=xl/calcChain.xml><?xml version="1.0" encoding="utf-8"?>
<calcChain xmlns="http://schemas.openxmlformats.org/spreadsheetml/2006/main">
  <c r="L278" i="8"/>
  <c r="L276"/>
  <c r="K275"/>
  <c r="K274"/>
  <c r="H275"/>
  <c r="H274"/>
  <c r="H226"/>
  <c r="H228" s="1"/>
  <c r="L229" s="1"/>
  <c r="K228"/>
  <c r="K221"/>
  <c r="K180"/>
  <c r="H221"/>
  <c r="K29"/>
  <c r="J273"/>
  <c r="K273" s="1"/>
  <c r="I273"/>
  <c r="J265"/>
  <c r="K265" s="1"/>
  <c r="I265"/>
  <c r="J231"/>
  <c r="I231"/>
  <c r="K272"/>
  <c r="K267"/>
  <c r="H267"/>
  <c r="H273"/>
  <c r="J211"/>
  <c r="I211"/>
  <c r="K211" s="1"/>
  <c r="K264"/>
  <c r="K263"/>
  <c r="K256"/>
  <c r="K251"/>
  <c r="K246"/>
  <c r="K241"/>
  <c r="K206"/>
  <c r="K201"/>
  <c r="K196"/>
  <c r="K170"/>
  <c r="K147"/>
  <c r="K128"/>
  <c r="K127"/>
  <c r="K126"/>
  <c r="K125"/>
  <c r="K124"/>
  <c r="K119"/>
  <c r="K114"/>
  <c r="K109"/>
  <c r="K104"/>
  <c r="K99"/>
  <c r="K94"/>
  <c r="K89"/>
  <c r="K84"/>
  <c r="K79"/>
  <c r="K74"/>
  <c r="K69"/>
  <c r="K64"/>
  <c r="K59"/>
  <c r="K54"/>
  <c r="K49"/>
  <c r="K39"/>
  <c r="K34"/>
  <c r="H147"/>
  <c r="H157" s="1"/>
  <c r="H264"/>
  <c r="H263"/>
  <c r="H256"/>
  <c r="H251"/>
  <c r="H246"/>
  <c r="H206"/>
  <c r="H211" s="1"/>
  <c r="H201"/>
  <c r="H241"/>
  <c r="H265" s="1"/>
  <c r="H196"/>
  <c r="H180"/>
  <c r="H181" s="1"/>
  <c r="H170"/>
  <c r="H175" s="1"/>
  <c r="J19"/>
  <c r="K129" s="1"/>
  <c r="I19"/>
  <c r="H127"/>
  <c r="H126"/>
  <c r="H125"/>
  <c r="H124"/>
  <c r="H119"/>
  <c r="H114"/>
  <c r="H109"/>
  <c r="H104"/>
  <c r="H99"/>
  <c r="H94"/>
  <c r="H89"/>
  <c r="H84"/>
  <c r="H79"/>
  <c r="H74"/>
  <c r="H69"/>
  <c r="H64"/>
  <c r="H59"/>
  <c r="H54"/>
  <c r="H49"/>
  <c r="H39"/>
  <c r="H34"/>
  <c r="H29"/>
  <c r="H128"/>
  <c r="J178"/>
  <c r="K181" s="1"/>
  <c r="K183" s="1"/>
  <c r="I178"/>
  <c r="J132"/>
  <c r="K157" s="1"/>
  <c r="I132"/>
  <c r="L253" i="6"/>
  <c r="L254"/>
  <c r="L255"/>
  <c r="L256"/>
  <c r="K253"/>
  <c r="K254"/>
  <c r="L298"/>
  <c r="L299"/>
  <c r="K299"/>
  <c r="K298"/>
  <c r="H293"/>
  <c r="H294"/>
  <c r="G293"/>
  <c r="G294"/>
  <c r="G295"/>
  <c r="G296"/>
  <c r="H296"/>
  <c r="L292"/>
  <c r="H292" s="1"/>
  <c r="K292"/>
  <c r="G292" s="1"/>
  <c r="H288"/>
  <c r="H289"/>
  <c r="G291"/>
  <c r="G288"/>
  <c r="G289"/>
  <c r="G290"/>
  <c r="H290"/>
  <c r="L287"/>
  <c r="H287"/>
  <c r="K287"/>
  <c r="L282"/>
  <c r="K282"/>
  <c r="L277"/>
  <c r="K277"/>
  <c r="L272"/>
  <c r="K272"/>
  <c r="L267"/>
  <c r="K267"/>
  <c r="L262"/>
  <c r="K262"/>
  <c r="L257"/>
  <c r="L252" s="1"/>
  <c r="K257"/>
  <c r="K297" s="1"/>
  <c r="L238"/>
  <c r="K238"/>
  <c r="K219"/>
  <c r="K220"/>
  <c r="K221"/>
  <c r="K222"/>
  <c r="G219"/>
  <c r="L219"/>
  <c r="L220"/>
  <c r="L221"/>
  <c r="L222"/>
  <c r="L244"/>
  <c r="H244"/>
  <c r="L245"/>
  <c r="L246"/>
  <c r="L247"/>
  <c r="K244"/>
  <c r="G244" s="1"/>
  <c r="K245"/>
  <c r="K246"/>
  <c r="G246"/>
  <c r="K247"/>
  <c r="G247"/>
  <c r="L233"/>
  <c r="K233"/>
  <c r="K243" s="1"/>
  <c r="G243" s="1"/>
  <c r="L228"/>
  <c r="K228"/>
  <c r="L223"/>
  <c r="L218"/>
  <c r="K223"/>
  <c r="L151"/>
  <c r="L152"/>
  <c r="K151"/>
  <c r="K152"/>
  <c r="L25"/>
  <c r="L26"/>
  <c r="K28"/>
  <c r="K212" s="1"/>
  <c r="K307" s="1"/>
  <c r="L28"/>
  <c r="L212" s="1"/>
  <c r="L307" s="1"/>
  <c r="K25"/>
  <c r="K26"/>
  <c r="K210" s="1"/>
  <c r="K305" s="1"/>
  <c r="K27"/>
  <c r="L27"/>
  <c r="K199"/>
  <c r="L199"/>
  <c r="K200"/>
  <c r="L200"/>
  <c r="K201"/>
  <c r="L201"/>
  <c r="K202"/>
  <c r="L202"/>
  <c r="G202"/>
  <c r="H204"/>
  <c r="H199" s="1"/>
  <c r="H205"/>
  <c r="H200" s="1"/>
  <c r="H206"/>
  <c r="H201" s="1"/>
  <c r="H207"/>
  <c r="H202" s="1"/>
  <c r="G204"/>
  <c r="G199" s="1"/>
  <c r="G205"/>
  <c r="G200"/>
  <c r="G206"/>
  <c r="G201" s="1"/>
  <c r="L203"/>
  <c r="L198" s="1"/>
  <c r="K203"/>
  <c r="K198" s="1"/>
  <c r="I183"/>
  <c r="J183"/>
  <c r="K183"/>
  <c r="L183"/>
  <c r="I184"/>
  <c r="J184"/>
  <c r="K184"/>
  <c r="L184"/>
  <c r="I185"/>
  <c r="J185"/>
  <c r="K185"/>
  <c r="L185"/>
  <c r="H188"/>
  <c r="H183" s="1"/>
  <c r="H189"/>
  <c r="H184" s="1"/>
  <c r="G188"/>
  <c r="G183"/>
  <c r="G189"/>
  <c r="G184" s="1"/>
  <c r="L187"/>
  <c r="L182" s="1"/>
  <c r="K187"/>
  <c r="H166"/>
  <c r="H167"/>
  <c r="G166"/>
  <c r="G167"/>
  <c r="G169"/>
  <c r="G168"/>
  <c r="L165"/>
  <c r="L150"/>
  <c r="K165"/>
  <c r="K150"/>
  <c r="H145"/>
  <c r="H146"/>
  <c r="G145"/>
  <c r="G146"/>
  <c r="H140"/>
  <c r="H141"/>
  <c r="G141"/>
  <c r="G140"/>
  <c r="H135"/>
  <c r="H136"/>
  <c r="G135"/>
  <c r="G136"/>
  <c r="H130"/>
  <c r="H131"/>
  <c r="G130"/>
  <c r="G131"/>
  <c r="G132"/>
  <c r="H125"/>
  <c r="H126"/>
  <c r="G125"/>
  <c r="G126"/>
  <c r="G127"/>
  <c r="G128"/>
  <c r="H120"/>
  <c r="H121"/>
  <c r="G120"/>
  <c r="G121"/>
  <c r="H115"/>
  <c r="H116"/>
  <c r="G115"/>
  <c r="G116"/>
  <c r="H110"/>
  <c r="H111"/>
  <c r="G110"/>
  <c r="G111"/>
  <c r="H105"/>
  <c r="H106"/>
  <c r="G105"/>
  <c r="G106"/>
  <c r="H100"/>
  <c r="G100"/>
  <c r="H95"/>
  <c r="G95"/>
  <c r="G96"/>
  <c r="H90"/>
  <c r="H91"/>
  <c r="G90"/>
  <c r="G91"/>
  <c r="H85"/>
  <c r="H86"/>
  <c r="G85"/>
  <c r="G86"/>
  <c r="G80"/>
  <c r="G81"/>
  <c r="H80"/>
  <c r="H81"/>
  <c r="H75"/>
  <c r="G75"/>
  <c r="G76"/>
  <c r="H70"/>
  <c r="G70"/>
  <c r="H65"/>
  <c r="H66"/>
  <c r="G65"/>
  <c r="G66"/>
  <c r="H60"/>
  <c r="G60"/>
  <c r="G61"/>
  <c r="H55"/>
  <c r="H56"/>
  <c r="G55"/>
  <c r="G56"/>
  <c r="H50"/>
  <c r="H51"/>
  <c r="G50"/>
  <c r="G51"/>
  <c r="G45"/>
  <c r="G46"/>
  <c r="H40"/>
  <c r="G40"/>
  <c r="H35"/>
  <c r="G35"/>
  <c r="H30"/>
  <c r="G30"/>
  <c r="G25" s="1"/>
  <c r="G209" s="1"/>
  <c r="L144"/>
  <c r="H144" s="1"/>
  <c r="K144"/>
  <c r="G144" s="1"/>
  <c r="L139"/>
  <c r="H139" s="1"/>
  <c r="K139"/>
  <c r="G139"/>
  <c r="L134"/>
  <c r="H134" s="1"/>
  <c r="K134"/>
  <c r="G134" s="1"/>
  <c r="L129"/>
  <c r="H129" s="1"/>
  <c r="K129"/>
  <c r="G129" s="1"/>
  <c r="L124"/>
  <c r="H124" s="1"/>
  <c r="K124"/>
  <c r="G124"/>
  <c r="L119"/>
  <c r="H119" s="1"/>
  <c r="K119"/>
  <c r="L114"/>
  <c r="K114"/>
  <c r="L109"/>
  <c r="K109"/>
  <c r="L104"/>
  <c r="K104"/>
  <c r="L99"/>
  <c r="K99"/>
  <c r="L94"/>
  <c r="K94"/>
  <c r="L89"/>
  <c r="K89"/>
  <c r="L84"/>
  <c r="K84"/>
  <c r="L79"/>
  <c r="K79"/>
  <c r="L74"/>
  <c r="K74"/>
  <c r="L69"/>
  <c r="K69"/>
  <c r="L64"/>
  <c r="K64"/>
  <c r="L59"/>
  <c r="L24" s="1"/>
  <c r="L208" s="1"/>
  <c r="K59"/>
  <c r="L54"/>
  <c r="K54"/>
  <c r="L49"/>
  <c r="K49"/>
  <c r="L44"/>
  <c r="K44"/>
  <c r="L39"/>
  <c r="K39"/>
  <c r="G39"/>
  <c r="L34"/>
  <c r="K34"/>
  <c r="G34" s="1"/>
  <c r="L29"/>
  <c r="K29"/>
  <c r="K24" s="1"/>
  <c r="K208" s="1"/>
  <c r="F202"/>
  <c r="F207" s="1"/>
  <c r="F199"/>
  <c r="F204" s="1"/>
  <c r="F200"/>
  <c r="F205" s="1"/>
  <c r="F201"/>
  <c r="F206" s="1"/>
  <c r="F198"/>
  <c r="F203" s="1"/>
  <c r="H283"/>
  <c r="H284"/>
  <c r="H285"/>
  <c r="H286"/>
  <c r="H122"/>
  <c r="H123"/>
  <c r="H117"/>
  <c r="H118"/>
  <c r="H112"/>
  <c r="H113"/>
  <c r="H107"/>
  <c r="H108"/>
  <c r="F227" i="8"/>
  <c r="J160"/>
  <c r="K175" s="1"/>
  <c r="I160"/>
  <c r="K44"/>
  <c r="H44"/>
  <c r="J186"/>
  <c r="K226" s="1"/>
  <c r="I186"/>
  <c r="G156"/>
  <c r="J152"/>
  <c r="J137"/>
  <c r="J15"/>
  <c r="I15"/>
  <c r="I298" i="6"/>
  <c r="G298" s="1"/>
  <c r="I299"/>
  <c r="I300"/>
  <c r="I301"/>
  <c r="G283"/>
  <c r="G284"/>
  <c r="G285"/>
  <c r="G286"/>
  <c r="I282"/>
  <c r="I277"/>
  <c r="I297" s="1"/>
  <c r="G276"/>
  <c r="G273"/>
  <c r="G274"/>
  <c r="G275"/>
  <c r="I272"/>
  <c r="G272"/>
  <c r="G268"/>
  <c r="G269"/>
  <c r="G270"/>
  <c r="G271"/>
  <c r="I267"/>
  <c r="G267"/>
  <c r="G263"/>
  <c r="G264"/>
  <c r="G265"/>
  <c r="G266"/>
  <c r="I262"/>
  <c r="G262"/>
  <c r="G258"/>
  <c r="G259"/>
  <c r="G260"/>
  <c r="G261"/>
  <c r="I257"/>
  <c r="G257"/>
  <c r="I211"/>
  <c r="I186"/>
  <c r="I212" s="1"/>
  <c r="I307" s="1"/>
  <c r="G193"/>
  <c r="G194"/>
  <c r="G195"/>
  <c r="G196"/>
  <c r="G192"/>
  <c r="G190"/>
  <c r="G191"/>
  <c r="I187"/>
  <c r="I182"/>
  <c r="G177"/>
  <c r="G178"/>
  <c r="G179"/>
  <c r="G180"/>
  <c r="I176"/>
  <c r="G176"/>
  <c r="G172"/>
  <c r="G173"/>
  <c r="G174"/>
  <c r="G175"/>
  <c r="I171"/>
  <c r="G171"/>
  <c r="I152"/>
  <c r="G152"/>
  <c r="I151"/>
  <c r="G151"/>
  <c r="J151"/>
  <c r="G161"/>
  <c r="G162"/>
  <c r="G163"/>
  <c r="G153" s="1"/>
  <c r="G164"/>
  <c r="G154" s="1"/>
  <c r="G212" s="1"/>
  <c r="I160"/>
  <c r="G160" s="1"/>
  <c r="J245"/>
  <c r="I245"/>
  <c r="G245"/>
  <c r="I221"/>
  <c r="G221"/>
  <c r="I222"/>
  <c r="G222"/>
  <c r="I220"/>
  <c r="I218"/>
  <c r="I238"/>
  <c r="G240"/>
  <c r="G238" s="1"/>
  <c r="I233"/>
  <c r="J233"/>
  <c r="G235"/>
  <c r="G233" s="1"/>
  <c r="I228"/>
  <c r="G228" s="1"/>
  <c r="G230"/>
  <c r="I223"/>
  <c r="G223"/>
  <c r="I26"/>
  <c r="I210"/>
  <c r="J26"/>
  <c r="I25"/>
  <c r="J25"/>
  <c r="G82"/>
  <c r="G83"/>
  <c r="I79"/>
  <c r="G79" s="1"/>
  <c r="G122"/>
  <c r="G123"/>
  <c r="I119"/>
  <c r="G119"/>
  <c r="G117"/>
  <c r="G118"/>
  <c r="I114"/>
  <c r="G114" s="1"/>
  <c r="G112"/>
  <c r="G113"/>
  <c r="I109"/>
  <c r="G109" s="1"/>
  <c r="G107"/>
  <c r="G108"/>
  <c r="I104"/>
  <c r="G104"/>
  <c r="G101"/>
  <c r="G26" s="1"/>
  <c r="G102"/>
  <c r="G103"/>
  <c r="I99"/>
  <c r="G99"/>
  <c r="G97"/>
  <c r="G98"/>
  <c r="I94"/>
  <c r="G94"/>
  <c r="G92"/>
  <c r="G93"/>
  <c r="J89"/>
  <c r="H89"/>
  <c r="I89"/>
  <c r="G89"/>
  <c r="G87"/>
  <c r="G88"/>
  <c r="I84"/>
  <c r="G84"/>
  <c r="G77"/>
  <c r="G78"/>
  <c r="I74"/>
  <c r="G74"/>
  <c r="I69"/>
  <c r="G69"/>
  <c r="G71"/>
  <c r="G72"/>
  <c r="G73"/>
  <c r="G67"/>
  <c r="G68"/>
  <c r="I64"/>
  <c r="G64" s="1"/>
  <c r="G62"/>
  <c r="G63"/>
  <c r="I59"/>
  <c r="G59"/>
  <c r="G57"/>
  <c r="G58"/>
  <c r="I54"/>
  <c r="G54" s="1"/>
  <c r="I49"/>
  <c r="G49" s="1"/>
  <c r="G47"/>
  <c r="G27" s="1"/>
  <c r="G48"/>
  <c r="G28"/>
  <c r="I44"/>
  <c r="G44"/>
  <c r="G41"/>
  <c r="G42"/>
  <c r="G43"/>
  <c r="G36"/>
  <c r="I34"/>
  <c r="I29"/>
  <c r="I24"/>
  <c r="J29"/>
  <c r="H29"/>
  <c r="J16"/>
  <c r="P16"/>
  <c r="I16"/>
  <c r="O16"/>
  <c r="J253"/>
  <c r="H253"/>
  <c r="J254"/>
  <c r="J299"/>
  <c r="H299" s="1"/>
  <c r="J255"/>
  <c r="H255" s="1"/>
  <c r="J256"/>
  <c r="J301"/>
  <c r="J298"/>
  <c r="J304" s="1"/>
  <c r="J282"/>
  <c r="H282" s="1"/>
  <c r="F283"/>
  <c r="F288" s="1"/>
  <c r="F293" s="1"/>
  <c r="F284"/>
  <c r="F289"/>
  <c r="F294" s="1"/>
  <c r="F285"/>
  <c r="F290"/>
  <c r="F295"/>
  <c r="F286"/>
  <c r="F291"/>
  <c r="F296" s="1"/>
  <c r="F282"/>
  <c r="F287" s="1"/>
  <c r="F292" s="1"/>
  <c r="H281"/>
  <c r="G281"/>
  <c r="G301" s="1"/>
  <c r="G307" s="1"/>
  <c r="H280"/>
  <c r="G280"/>
  <c r="H279"/>
  <c r="G279"/>
  <c r="G254" s="1"/>
  <c r="I254" s="1"/>
  <c r="H278"/>
  <c r="G278"/>
  <c r="G253" s="1"/>
  <c r="I253" s="1"/>
  <c r="J277"/>
  <c r="H277"/>
  <c r="G277" s="1"/>
  <c r="G252" s="1"/>
  <c r="I252" s="1"/>
  <c r="H276"/>
  <c r="H275"/>
  <c r="H300" s="1"/>
  <c r="H274"/>
  <c r="H273"/>
  <c r="J272"/>
  <c r="H272" s="1"/>
  <c r="H271"/>
  <c r="H270"/>
  <c r="H269"/>
  <c r="H268"/>
  <c r="J267"/>
  <c r="H267" s="1"/>
  <c r="H266"/>
  <c r="H265"/>
  <c r="H264"/>
  <c r="H263"/>
  <c r="J262"/>
  <c r="H262"/>
  <c r="H261"/>
  <c r="H260"/>
  <c r="H259"/>
  <c r="H258"/>
  <c r="J257"/>
  <c r="H257"/>
  <c r="H242"/>
  <c r="H241"/>
  <c r="H239"/>
  <c r="J238"/>
  <c r="H238" s="1"/>
  <c r="H237"/>
  <c r="H236"/>
  <c r="H235"/>
  <c r="H233" s="1"/>
  <c r="H234"/>
  <c r="H232"/>
  <c r="H231"/>
  <c r="H230"/>
  <c r="H229"/>
  <c r="J228"/>
  <c r="H228"/>
  <c r="H227"/>
  <c r="H226"/>
  <c r="H225"/>
  <c r="H224"/>
  <c r="J223"/>
  <c r="H223"/>
  <c r="J222"/>
  <c r="J247"/>
  <c r="H247" s="1"/>
  <c r="J221"/>
  <c r="H221"/>
  <c r="J220"/>
  <c r="J219"/>
  <c r="J218" s="1"/>
  <c r="H218" s="1"/>
  <c r="H193"/>
  <c r="J192"/>
  <c r="H191"/>
  <c r="H190"/>
  <c r="J187"/>
  <c r="J182" s="1"/>
  <c r="J186"/>
  <c r="H186" s="1"/>
  <c r="H185"/>
  <c r="H180"/>
  <c r="H179"/>
  <c r="H178"/>
  <c r="H177"/>
  <c r="H176" s="1"/>
  <c r="J176"/>
  <c r="J175"/>
  <c r="J212" s="1"/>
  <c r="J307" s="1"/>
  <c r="J174"/>
  <c r="J171" s="1"/>
  <c r="H171" s="1"/>
  <c r="J173"/>
  <c r="H173"/>
  <c r="J172"/>
  <c r="J209"/>
  <c r="H169"/>
  <c r="J165"/>
  <c r="J160"/>
  <c r="J150" s="1"/>
  <c r="J155"/>
  <c r="J154"/>
  <c r="J153"/>
  <c r="J211"/>
  <c r="J152"/>
  <c r="F123"/>
  <c r="F128"/>
  <c r="F133"/>
  <c r="F138" s="1"/>
  <c r="F143" s="1"/>
  <c r="F148" s="1"/>
  <c r="F122"/>
  <c r="F127" s="1"/>
  <c r="F132" s="1"/>
  <c r="F137" s="1"/>
  <c r="F142" s="1"/>
  <c r="F147" s="1"/>
  <c r="F121"/>
  <c r="F126"/>
  <c r="F131"/>
  <c r="F136" s="1"/>
  <c r="F141" s="1"/>
  <c r="F146" s="1"/>
  <c r="F120"/>
  <c r="F125" s="1"/>
  <c r="F130" s="1"/>
  <c r="F135" s="1"/>
  <c r="F140" s="1"/>
  <c r="F145" s="1"/>
  <c r="J119"/>
  <c r="F119"/>
  <c r="F124" s="1"/>
  <c r="F129" s="1"/>
  <c r="F134" s="1"/>
  <c r="F139" s="1"/>
  <c r="F144" s="1"/>
  <c r="J114"/>
  <c r="H114" s="1"/>
  <c r="F113"/>
  <c r="F118" s="1"/>
  <c r="F112"/>
  <c r="F117"/>
  <c r="F111"/>
  <c r="F116" s="1"/>
  <c r="F110"/>
  <c r="F115" s="1"/>
  <c r="J109"/>
  <c r="H109" s="1"/>
  <c r="F109"/>
  <c r="F114" s="1"/>
  <c r="J104"/>
  <c r="H104" s="1"/>
  <c r="J99"/>
  <c r="H99"/>
  <c r="H98"/>
  <c r="H97"/>
  <c r="H96"/>
  <c r="H93"/>
  <c r="H92"/>
  <c r="H88"/>
  <c r="H87"/>
  <c r="J84"/>
  <c r="H84"/>
  <c r="H83"/>
  <c r="H82"/>
  <c r="J79"/>
  <c r="H79"/>
  <c r="H78"/>
  <c r="H77"/>
  <c r="H76"/>
  <c r="J74"/>
  <c r="H74" s="1"/>
  <c r="H73"/>
  <c r="H72"/>
  <c r="H71"/>
  <c r="J69"/>
  <c r="H69"/>
  <c r="H68"/>
  <c r="H67"/>
  <c r="J64"/>
  <c r="H64"/>
  <c r="J59"/>
  <c r="H59"/>
  <c r="H58"/>
  <c r="H57"/>
  <c r="J54"/>
  <c r="H54"/>
  <c r="H53"/>
  <c r="H52"/>
  <c r="J49"/>
  <c r="H49"/>
  <c r="H48"/>
  <c r="H47"/>
  <c r="H46"/>
  <c r="H45"/>
  <c r="H25" s="1"/>
  <c r="H209" s="1"/>
  <c r="J44"/>
  <c r="H44" s="1"/>
  <c r="H43"/>
  <c r="H42"/>
  <c r="H41"/>
  <c r="J39"/>
  <c r="H39"/>
  <c r="H38"/>
  <c r="H37"/>
  <c r="H36"/>
  <c r="J34"/>
  <c r="H34" s="1"/>
  <c r="H33"/>
  <c r="H28" s="1"/>
  <c r="H32"/>
  <c r="H27" s="1"/>
  <c r="H211" s="1"/>
  <c r="H31"/>
  <c r="J94"/>
  <c r="H94"/>
  <c r="J246"/>
  <c r="H246"/>
  <c r="J252"/>
  <c r="H252"/>
  <c r="H172"/>
  <c r="H240"/>
  <c r="G29"/>
  <c r="G155" i="8"/>
  <c r="J24" i="6"/>
  <c r="I150"/>
  <c r="G150"/>
  <c r="G185"/>
  <c r="I209"/>
  <c r="I304" s="1"/>
  <c r="G186"/>
  <c r="G282"/>
  <c r="G154" i="8"/>
  <c r="G153"/>
  <c r="G152" s="1"/>
  <c r="L141"/>
  <c r="G141" s="1"/>
  <c r="L140"/>
  <c r="G140" s="1"/>
  <c r="H256" i="6"/>
  <c r="H254"/>
  <c r="H168"/>
  <c r="H164"/>
  <c r="H163"/>
  <c r="H162"/>
  <c r="H152" s="1"/>
  <c r="H161"/>
  <c r="H151" s="1"/>
  <c r="H160"/>
  <c r="H150" s="1"/>
  <c r="H159"/>
  <c r="H158"/>
  <c r="H157"/>
  <c r="H155" s="1"/>
  <c r="H156"/>
  <c r="H154"/>
  <c r="H153"/>
  <c r="H174"/>
  <c r="H301"/>
  <c r="J300"/>
  <c r="J297" s="1"/>
  <c r="H295"/>
  <c r="I243"/>
  <c r="G165"/>
  <c r="G187"/>
  <c r="G182" s="1"/>
  <c r="K182"/>
  <c r="G203"/>
  <c r="G198"/>
  <c r="H203"/>
  <c r="H198"/>
  <c r="L243"/>
  <c r="K218"/>
  <c r="G218" s="1"/>
  <c r="H220"/>
  <c r="H165"/>
  <c r="H187"/>
  <c r="H182"/>
  <c r="H245"/>
  <c r="G220"/>
  <c r="H222"/>
  <c r="G287"/>
  <c r="H291"/>
  <c r="I306"/>
  <c r="H26"/>
  <c r="H210" s="1"/>
  <c r="I208"/>
  <c r="J243"/>
  <c r="H243"/>
  <c r="G255"/>
  <c r="I255"/>
  <c r="G300"/>
  <c r="K211"/>
  <c r="K306"/>
  <c r="K209"/>
  <c r="K304"/>
  <c r="L209"/>
  <c r="L304"/>
  <c r="L211"/>
  <c r="L306"/>
  <c r="L210"/>
  <c r="L305"/>
  <c r="J210"/>
  <c r="J305"/>
  <c r="I305"/>
  <c r="G299"/>
  <c r="L297"/>
  <c r="L303" s="1"/>
  <c r="K252"/>
  <c r="H129" i="8"/>
  <c r="H130"/>
  <c r="H183" l="1"/>
  <c r="L184" s="1"/>
  <c r="L139"/>
  <c r="H305" i="6"/>
  <c r="G210"/>
  <c r="G305" s="1"/>
  <c r="G24"/>
  <c r="G208" s="1"/>
  <c r="H24"/>
  <c r="H208" s="1"/>
  <c r="G304"/>
  <c r="H306"/>
  <c r="G211"/>
  <c r="G306" s="1"/>
  <c r="H297"/>
  <c r="J208"/>
  <c r="J303" s="1"/>
  <c r="G297"/>
  <c r="I303"/>
  <c r="K303"/>
  <c r="J306"/>
  <c r="H219"/>
  <c r="H298"/>
  <c r="H304" s="1"/>
  <c r="G256"/>
  <c r="I256" s="1"/>
  <c r="H175"/>
  <c r="H212" s="1"/>
  <c r="H307" s="1"/>
  <c r="L138" i="8" l="1"/>
  <c r="G139"/>
  <c r="G303" i="6"/>
  <c r="H303"/>
  <c r="L137" i="8" l="1"/>
  <c r="G138"/>
  <c r="G137" s="1"/>
</calcChain>
</file>

<file path=xl/comments1.xml><?xml version="1.0" encoding="utf-8"?>
<comments xmlns="http://schemas.openxmlformats.org/spreadsheetml/2006/main">
  <authors>
    <author>КБ 7 -4</author>
    <author>USER1</author>
  </authors>
  <commentList>
    <comment ref="B29" authorId="0">
      <text>
        <r>
          <rPr>
            <b/>
            <sz val="14"/>
            <color indexed="81"/>
            <rFont val="Tahoma"/>
            <family val="2"/>
            <charset val="204"/>
          </rPr>
          <t>10010</t>
        </r>
      </text>
    </comment>
    <comment ref="B34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10020
</t>
        </r>
      </text>
    </comment>
    <comment ref="B39" authorId="0">
      <text>
        <r>
          <rPr>
            <b/>
            <sz val="16"/>
            <color indexed="81"/>
            <rFont val="Tahoma"/>
            <family val="2"/>
            <charset val="204"/>
          </rPr>
          <t>10030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4" authorId="0">
      <text>
        <r>
          <rPr>
            <b/>
            <sz val="14"/>
            <color indexed="81"/>
            <rFont val="Tahoma"/>
            <family val="2"/>
            <charset val="204"/>
          </rPr>
          <t>71320, S1320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81"/>
            <rFont val="Tahoma"/>
            <family val="2"/>
            <charset val="204"/>
          </rPr>
          <t>10130</t>
        </r>
      </text>
    </comment>
    <comment ref="B49" authorId="0">
      <text>
        <r>
          <rPr>
            <b/>
            <sz val="14"/>
            <color indexed="81"/>
            <rFont val="Tahoma"/>
            <family val="2"/>
            <charset val="204"/>
          </rPr>
          <t>70150, S0150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4" authorId="0">
      <text>
        <r>
          <rPr>
            <b/>
            <sz val="14"/>
            <color indexed="81"/>
            <rFont val="Tahoma"/>
            <family val="2"/>
            <charset val="204"/>
          </rPr>
          <t>L3042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9" authorId="0">
      <text>
        <r>
          <rPr>
            <b/>
            <sz val="14"/>
            <color indexed="81"/>
            <rFont val="Tahoma"/>
            <family val="2"/>
            <charset val="204"/>
          </rPr>
          <t>10070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4" authorId="0">
      <text>
        <r>
          <rPr>
            <b/>
            <sz val="14"/>
            <color indexed="81"/>
            <rFont val="Tahoma"/>
            <family val="2"/>
            <charset val="204"/>
          </rPr>
          <t>70780,S0780</t>
        </r>
      </text>
    </comment>
    <comment ref="B69" authorId="0">
      <text>
        <r>
          <rPr>
            <b/>
            <sz val="14"/>
            <color indexed="81"/>
            <rFont val="Tahoma"/>
            <family val="2"/>
            <charset val="204"/>
          </rPr>
          <t>10080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4" authorId="0">
      <text>
        <r>
          <rPr>
            <b/>
            <sz val="14"/>
            <color indexed="81"/>
            <rFont val="Tahoma"/>
            <family val="2"/>
            <charset val="204"/>
          </rPr>
          <t>10100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9" authorId="0">
      <text>
        <r>
          <rPr>
            <b/>
            <sz val="14"/>
            <color indexed="81"/>
            <rFont val="Tahoma"/>
            <family val="2"/>
            <charset val="204"/>
          </rPr>
          <t>70080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4" authorId="0">
      <text>
        <r>
          <rPr>
            <b/>
            <sz val="14"/>
            <color indexed="81"/>
            <rFont val="Tahoma"/>
            <family val="2"/>
            <charset val="204"/>
          </rPr>
          <t>70110</t>
        </r>
      </text>
    </comment>
    <comment ref="B89" authorId="0">
      <text>
        <r>
          <rPr>
            <b/>
            <sz val="14"/>
            <color indexed="81"/>
            <rFont val="Tahoma"/>
            <family val="2"/>
            <charset val="204"/>
          </rPr>
          <t>70100, S0100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4" authorId="0">
      <text>
        <r>
          <rPr>
            <b/>
            <sz val="14"/>
            <color indexed="81"/>
            <rFont val="Tahoma"/>
            <family val="2"/>
            <charset val="204"/>
          </rPr>
          <t>10050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9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10060
</t>
        </r>
      </text>
    </comment>
    <comment ref="B104" authorId="0">
      <text>
        <r>
          <rPr>
            <b/>
            <sz val="16"/>
            <color indexed="81"/>
            <rFont val="Tahoma"/>
            <family val="2"/>
            <charset val="204"/>
          </rPr>
          <t>53032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9" authorId="1">
      <text>
        <r>
          <rPr>
            <b/>
            <sz val="9"/>
            <color indexed="81"/>
            <rFont val="Tahoma"/>
            <charset val="1"/>
          </rPr>
          <t>USER1: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70990</t>
        </r>
      </text>
    </comment>
    <comment ref="B114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>72230</t>
        </r>
      </text>
    </comment>
    <comment ref="B119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>70140</t>
        </r>
      </text>
    </comment>
    <comment ref="B124" authorId="1">
      <text>
        <r>
          <rPr>
            <sz val="18"/>
            <color indexed="81"/>
            <rFont val="Tahoma"/>
            <family val="2"/>
            <charset val="204"/>
          </rPr>
          <t xml:space="preserve">
72240</t>
        </r>
      </text>
    </comment>
    <comment ref="B129" authorId="1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71400</t>
        </r>
      </text>
    </comment>
    <comment ref="B134" authorId="1">
      <text>
        <r>
          <rPr>
            <b/>
            <sz val="12"/>
            <color indexed="81"/>
            <rFont val="Tahoma"/>
            <family val="2"/>
            <charset val="204"/>
          </rPr>
          <t>LП020</t>
        </r>
      </text>
    </comment>
    <comment ref="B139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6"/>
            <color indexed="81"/>
            <rFont val="Tahoma"/>
            <family val="2"/>
            <charset val="204"/>
          </rPr>
          <t>71740</t>
        </r>
      </text>
    </comment>
    <comment ref="B144" authorId="1">
      <text>
        <r>
          <rPr>
            <b/>
            <sz val="9"/>
            <color indexed="81"/>
            <rFont val="Tahoma"/>
            <charset val="1"/>
          </rPr>
          <t>USER1: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8"/>
            <color indexed="81"/>
            <rFont val="Tahoma"/>
            <family val="2"/>
            <charset val="204"/>
          </rPr>
          <t>72550</t>
        </r>
      </text>
    </comment>
    <comment ref="B155" authorId="0">
      <text>
        <r>
          <rPr>
            <b/>
            <sz val="16"/>
            <color indexed="81"/>
            <rFont val="Tahoma"/>
            <family val="2"/>
            <charset val="204"/>
          </rPr>
          <t>51691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60" authorId="0">
      <text>
        <r>
          <rPr>
            <b/>
            <sz val="14"/>
            <color indexed="81"/>
            <rFont val="Tahoma"/>
            <family val="2"/>
            <charset val="204"/>
          </rPr>
          <t>71930, S1930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65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72110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76" authorId="0">
      <text>
        <r>
          <rPr>
            <b/>
            <sz val="14"/>
            <color indexed="81"/>
            <rFont val="Tahoma"/>
            <family val="2"/>
            <charset val="204"/>
          </rPr>
          <t>50970</t>
        </r>
      </text>
    </comment>
    <comment ref="B187" authorId="0">
      <text>
        <r>
          <rPr>
            <b/>
            <sz val="14"/>
            <color indexed="81"/>
            <rFont val="Tahoma"/>
            <family val="2"/>
            <charset val="204"/>
          </rPr>
          <t>07.03:  70100, S0100</t>
        </r>
      </text>
    </comment>
    <comment ref="B192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10030 </t>
        </r>
      </text>
    </comment>
    <comment ref="B198" authorId="1">
      <text>
        <r>
          <rPr>
            <b/>
            <sz val="12"/>
            <color indexed="81"/>
            <rFont val="Tahoma"/>
            <family val="2"/>
            <charset val="204"/>
          </rPr>
          <t>USER1:</t>
        </r>
        <r>
          <rPr>
            <sz val="12"/>
            <color indexed="81"/>
            <rFont val="Tahoma"/>
            <family val="2"/>
            <charset val="204"/>
          </rPr>
          <t xml:space="preserve">
51791</t>
        </r>
      </text>
    </comment>
    <comment ref="B223" authorId="0">
      <text>
        <r>
          <rPr>
            <b/>
            <sz val="14"/>
            <color indexed="81"/>
            <rFont val="Tahoma"/>
            <family val="2"/>
            <charset val="204"/>
          </rPr>
          <t>70290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28" authorId="0">
      <text>
        <r>
          <rPr>
            <b/>
            <sz val="14"/>
            <color indexed="81"/>
            <rFont val="Tahoma"/>
            <family val="2"/>
            <charset val="204"/>
          </rPr>
          <t>70330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33" authorId="0">
      <text>
        <r>
          <rPr>
            <b/>
            <sz val="14"/>
            <color indexed="81"/>
            <rFont val="Tahoma"/>
            <family val="2"/>
            <charset val="204"/>
          </rPr>
          <t>71250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38" authorId="0">
      <text>
        <r>
          <rPr>
            <b/>
            <sz val="14"/>
            <color indexed="81"/>
            <rFont val="Tahoma"/>
            <family val="2"/>
            <charset val="204"/>
          </rPr>
          <t>70010</t>
        </r>
      </text>
    </comment>
    <comment ref="B257" authorId="0">
      <text>
        <r>
          <rPr>
            <b/>
            <sz val="16"/>
            <color indexed="81"/>
            <rFont val="Tahoma"/>
            <family val="2"/>
            <charset val="204"/>
          </rPr>
          <t>10010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62" authorId="0">
      <text>
        <r>
          <rPr>
            <b/>
            <sz val="14"/>
            <color indexed="81"/>
            <rFont val="Tahoma"/>
            <family val="2"/>
            <charset val="204"/>
          </rPr>
          <t>19980</t>
        </r>
      </text>
    </comment>
    <comment ref="B267" authorId="0">
      <text>
        <r>
          <rPr>
            <b/>
            <sz val="16"/>
            <color indexed="81"/>
            <rFont val="Tahoma"/>
            <family val="2"/>
            <charset val="204"/>
          </rPr>
          <t>70100, S0100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72" authorId="0">
      <text>
        <r>
          <rPr>
            <b/>
            <sz val="14"/>
            <color indexed="81"/>
            <rFont val="Tahoma"/>
            <family val="2"/>
            <charset val="204"/>
          </rPr>
          <t>70140 - ОБ, 10020 - МБ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77" authorId="0">
      <text>
        <r>
          <rPr>
            <b/>
            <sz val="16"/>
            <color indexed="81"/>
            <rFont val="Tahoma"/>
            <family val="2"/>
            <charset val="204"/>
          </rPr>
          <t>19990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82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81"/>
            <rFont val="Tahoma"/>
            <family val="2"/>
            <charset val="204"/>
          </rPr>
          <t>55490</t>
        </r>
      </text>
    </comment>
    <comment ref="B287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  </t>
        </r>
        <r>
          <rPr>
            <b/>
            <sz val="14"/>
            <color indexed="81"/>
            <rFont val="Tahoma"/>
            <family val="2"/>
            <charset val="204"/>
          </rPr>
          <t>LП020</t>
        </r>
      </text>
    </comment>
    <comment ref="B292" authorId="1">
      <text>
        <r>
          <rPr>
            <sz val="14"/>
            <color indexed="81"/>
            <rFont val="Tahoma"/>
            <family val="2"/>
            <charset val="204"/>
          </rPr>
          <t>71740</t>
        </r>
      </text>
    </comment>
  </commentList>
</comments>
</file>

<file path=xl/comments2.xml><?xml version="1.0" encoding="utf-8"?>
<comments xmlns="http://schemas.openxmlformats.org/spreadsheetml/2006/main">
  <authors>
    <author>КБ 7 -4</author>
    <author>USER1</author>
  </authors>
  <commentList>
    <comment ref="B29" authorId="0">
      <text>
        <r>
          <rPr>
            <b/>
            <sz val="14"/>
            <color indexed="81"/>
            <rFont val="Tahoma"/>
            <family val="2"/>
            <charset val="204"/>
          </rPr>
          <t>10010</t>
        </r>
      </text>
    </comment>
    <comment ref="B34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10020
</t>
        </r>
      </text>
    </comment>
    <comment ref="B39" authorId="0">
      <text>
        <r>
          <rPr>
            <b/>
            <sz val="16"/>
            <color indexed="81"/>
            <rFont val="Tahoma"/>
            <family val="2"/>
            <charset val="204"/>
          </rPr>
          <t>10030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4" authorId="0">
      <text>
        <r>
          <rPr>
            <b/>
            <sz val="14"/>
            <color indexed="81"/>
            <rFont val="Tahoma"/>
            <family val="2"/>
            <charset val="204"/>
          </rPr>
          <t>71320, S1320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14"/>
            <color indexed="81"/>
            <rFont val="Tahoma"/>
            <family val="2"/>
            <charset val="204"/>
          </rPr>
          <t>10130</t>
        </r>
      </text>
    </comment>
    <comment ref="B49" authorId="0">
      <text>
        <r>
          <rPr>
            <b/>
            <sz val="14"/>
            <color indexed="81"/>
            <rFont val="Tahoma"/>
            <family val="2"/>
            <charset val="204"/>
          </rPr>
          <t>70150, S0150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4" authorId="0">
      <text>
        <r>
          <rPr>
            <b/>
            <sz val="14"/>
            <color indexed="81"/>
            <rFont val="Tahoma"/>
            <family val="2"/>
            <charset val="204"/>
          </rPr>
          <t>L3042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9" authorId="0">
      <text>
        <r>
          <rPr>
            <b/>
            <sz val="14"/>
            <color indexed="81"/>
            <rFont val="Tahoma"/>
            <family val="2"/>
            <charset val="204"/>
          </rPr>
          <t>10070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4" authorId="0">
      <text>
        <r>
          <rPr>
            <b/>
            <sz val="14"/>
            <color indexed="81"/>
            <rFont val="Tahoma"/>
            <family val="2"/>
            <charset val="204"/>
          </rPr>
          <t>70780,S0780</t>
        </r>
      </text>
    </comment>
    <comment ref="B69" authorId="0">
      <text>
        <r>
          <rPr>
            <b/>
            <sz val="14"/>
            <color indexed="81"/>
            <rFont val="Tahoma"/>
            <family val="2"/>
            <charset val="204"/>
          </rPr>
          <t>10080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4" authorId="0">
      <text>
        <r>
          <rPr>
            <b/>
            <sz val="14"/>
            <color indexed="81"/>
            <rFont val="Tahoma"/>
            <family val="2"/>
            <charset val="204"/>
          </rPr>
          <t>10100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9" authorId="0">
      <text>
        <r>
          <rPr>
            <b/>
            <sz val="14"/>
            <color indexed="81"/>
            <rFont val="Tahoma"/>
            <family val="2"/>
            <charset val="204"/>
          </rPr>
          <t>70080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4" authorId="0">
      <text>
        <r>
          <rPr>
            <b/>
            <sz val="14"/>
            <color indexed="81"/>
            <rFont val="Tahoma"/>
            <family val="2"/>
            <charset val="204"/>
          </rPr>
          <t>70110</t>
        </r>
      </text>
    </comment>
    <comment ref="B89" authorId="0">
      <text>
        <r>
          <rPr>
            <b/>
            <sz val="14"/>
            <color indexed="81"/>
            <rFont val="Tahoma"/>
            <family val="2"/>
            <charset val="204"/>
          </rPr>
          <t>70100, S0100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4" authorId="0">
      <text>
        <r>
          <rPr>
            <b/>
            <sz val="14"/>
            <color indexed="81"/>
            <rFont val="Tahoma"/>
            <family val="2"/>
            <charset val="204"/>
          </rPr>
          <t>10050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9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10060
</t>
        </r>
      </text>
    </comment>
    <comment ref="B104" authorId="0">
      <text>
        <r>
          <rPr>
            <b/>
            <sz val="16"/>
            <color indexed="81"/>
            <rFont val="Tahoma"/>
            <family val="2"/>
            <charset val="204"/>
          </rPr>
          <t>53032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9" authorId="1">
      <text>
        <r>
          <rPr>
            <b/>
            <sz val="9"/>
            <color indexed="81"/>
            <rFont val="Tahoma"/>
            <charset val="1"/>
          </rPr>
          <t>USER1: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70990</t>
        </r>
      </text>
    </comment>
    <comment ref="B114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>72230</t>
        </r>
      </text>
    </comment>
    <comment ref="B119" authorId="1">
      <text>
        <r>
          <rPr>
            <b/>
            <sz val="9"/>
            <color indexed="81"/>
            <rFont val="Tahoma"/>
            <family val="2"/>
            <charset val="204"/>
          </rPr>
          <t>USER1: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>70140</t>
        </r>
      </text>
    </comment>
    <comment ref="B137" authorId="0">
      <text>
        <r>
          <rPr>
            <b/>
            <sz val="16"/>
            <color indexed="81"/>
            <rFont val="Tahoma"/>
            <family val="2"/>
            <charset val="204"/>
          </rPr>
          <t>51691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47" authorId="0">
      <text>
        <r>
          <rPr>
            <b/>
            <sz val="14"/>
            <color indexed="81"/>
            <rFont val="Tahoma"/>
            <family val="2"/>
            <charset val="204"/>
          </rPr>
          <t>72110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52" authorId="0">
      <text>
        <r>
          <rPr>
            <b/>
            <sz val="14"/>
            <color indexed="81"/>
            <rFont val="Tahoma"/>
            <family val="2"/>
            <charset val="204"/>
          </rPr>
          <t>72020, S2020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70" authorId="0">
      <text>
        <r>
          <rPr>
            <b/>
            <sz val="14"/>
            <color indexed="81"/>
            <rFont val="Tahoma"/>
            <family val="2"/>
            <charset val="204"/>
          </rPr>
          <t>07.03:  70100, S0100</t>
        </r>
      </text>
    </comment>
    <comment ref="B196" authorId="0">
      <text>
        <r>
          <rPr>
            <b/>
            <sz val="14"/>
            <color indexed="81"/>
            <rFont val="Tahoma"/>
            <family val="2"/>
            <charset val="204"/>
          </rPr>
          <t>70290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01" authorId="0">
      <text>
        <r>
          <rPr>
            <b/>
            <sz val="14"/>
            <color indexed="81"/>
            <rFont val="Tahoma"/>
            <family val="2"/>
            <charset val="204"/>
          </rPr>
          <t>70330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06" authorId="0">
      <text>
        <r>
          <rPr>
            <b/>
            <sz val="14"/>
            <color indexed="81"/>
            <rFont val="Tahoma"/>
            <family val="2"/>
            <charset val="204"/>
          </rPr>
          <t>71250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21" authorId="0">
      <text>
        <r>
          <rPr>
            <b/>
            <sz val="14"/>
            <color indexed="81"/>
            <rFont val="Tahoma"/>
            <family val="2"/>
            <charset val="204"/>
          </rPr>
          <t>70010</t>
        </r>
      </text>
    </comment>
    <comment ref="B241" authorId="0">
      <text>
        <r>
          <rPr>
            <b/>
            <sz val="16"/>
            <color indexed="81"/>
            <rFont val="Tahoma"/>
            <family val="2"/>
            <charset val="204"/>
          </rPr>
          <t>10010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46" authorId="0">
      <text>
        <r>
          <rPr>
            <b/>
            <sz val="16"/>
            <color indexed="81"/>
            <rFont val="Tahoma"/>
            <family val="2"/>
            <charset val="204"/>
          </rPr>
          <t>70100, S0100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51" authorId="0">
      <text>
        <r>
          <rPr>
            <b/>
            <sz val="14"/>
            <color indexed="81"/>
            <rFont val="Tahoma"/>
            <family val="2"/>
            <charset val="204"/>
          </rPr>
          <t>70140 - ОБ, 10020 - МБ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56" authorId="0">
      <text>
        <r>
          <rPr>
            <b/>
            <sz val="16"/>
            <color indexed="81"/>
            <rFont val="Tahoma"/>
            <family val="2"/>
            <charset val="204"/>
          </rPr>
          <t>19990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67" authorId="0">
      <text>
        <r>
          <rPr>
            <b/>
            <sz val="14"/>
            <color indexed="81"/>
            <rFont val="Tahoma"/>
            <family val="2"/>
            <charset val="204"/>
          </rPr>
          <t>19980</t>
        </r>
      </text>
    </comment>
  </commentList>
</comments>
</file>

<file path=xl/sharedStrings.xml><?xml version="1.0" encoding="utf-8"?>
<sst xmlns="http://schemas.openxmlformats.org/spreadsheetml/2006/main" count="1002" uniqueCount="282">
  <si>
    <t>№ п/п</t>
  </si>
  <si>
    <t>Наименование</t>
  </si>
  <si>
    <t>Всего</t>
  </si>
  <si>
    <t>Ед. изм.</t>
  </si>
  <si>
    <t>Задача 3 Муниципальной программы: "Повышение эффективности управления в сфере образования на территории Москаленского муниципального района Омской области"</t>
  </si>
  <si>
    <t>%</t>
  </si>
  <si>
    <t xml:space="preserve">Источник </t>
  </si>
  <si>
    <t>Всего, из них раходы за счет:</t>
  </si>
  <si>
    <t>х</t>
  </si>
  <si>
    <t>Объем (рублей)</t>
  </si>
  <si>
    <t>Целевой индикатор реализации мероприятий муниципальной программы</t>
  </si>
  <si>
    <t>Подпрограмма 2 Муниципальной программы ОБЕСПЕЧЕНИЕ ЖИЗНЕУСТРОЙСТВА ДЕТЕЙ-СИРОТ И ДЕТЕЙ, ОСТАВШИХСЯ БЕЗ ПОПЕЧЕНИЯ РОДИТЕЛЕЙ НА ТЕРРИТОРИИ МОСКАЛЕНСКОГО МУНИЦИПАЛЬНОГО РАЙОНА ОМСКОЙ ОБЛАСТИ</t>
  </si>
  <si>
    <t>Подпрограмма 3 Муниципальной программы ОСУЩЕСТВЛЕНИЕ МУНИЦИПАЛЬНОГО УПРАВЛЕНИЯ В СФЕРЕ ОБРАЗОВАНИЯ НА ТЕРРИТОРИИ МОСКАЛЕНСКОГО МУНИЦИПАЛЬНОГО РАЙОНА ОМСКОЙ ОБЛАСТИ</t>
  </si>
  <si>
    <t>Цель Подпрограммы 3 "Повышение эффективности муниципального управления в сфере образования на территории Москаленского муниципального района Омской области"</t>
  </si>
  <si>
    <t>Переходящего остатка бюджетных средств</t>
  </si>
  <si>
    <t>Задача 2  Муниципальной программы: "Своевременное выявление детей, оставшихся без попечения родителей, обеспечение их жизнеустройства, профилактика социального сиротства на территории Москаленского муниципального района Омской области"</t>
  </si>
  <si>
    <t>Цель Муниципальной программы: "Развитие единого образовательного пространства Москаленского муниципальнго района Омской области"</t>
  </si>
  <si>
    <t>Количество муниципальных общеобразовательных организаций, в которых обновлена материально-техническая база для формирования у обучающихся современных технологических и гуманитарных навыков</t>
  </si>
  <si>
    <t>Доля муниципальных общеобразовательных организаций, в которых проведены мероприятия по ремонту зданий, сооружений, установке систем и оборудования пожарной и общей безопасности в зданиях муниципальных общеобразовательных организаций для создания центров образования цифрового и гуманитарных профилей за счет средств субсидии на  ремонт зданий, сооружений, установку систем и оборудования пожарной и общей безопасности в зданиях муниципальных общеобразовательных организаций для создания центров образования цифрового и гуманитарных профилей, в общем количестве муниципальных образовательных организаций района, которым предоставлена субсидия</t>
  </si>
  <si>
    <t>ед</t>
  </si>
  <si>
    <t xml:space="preserve">"Развитие образования Москаленского муниципального района Омской области" </t>
  </si>
  <si>
    <t>Задача Подпрограммы 1 "Формирование образовательной сети и финансово - экономических механизмов, обеспечивающих равный доступ населения к услугам дошкольного, общего и дополнительного образования"</t>
  </si>
  <si>
    <t>Задача Подпрограммы 2 муниципальной программы  "Создание условий для своевременного выявления детей, оставшихся без попечения родителей, обеспечения их жизнеустройства, профилактики социального сиротства на территории Москаленского муниципального района Омской области"</t>
  </si>
  <si>
    <t>Цель Подпрограммы 2 Муниципальной программы "Своевременное выявление детей, оставшихся без попечения родителей, обеспечение их жизнеустройства, профилактика социального сиротства на территории Москаленского муниципального района Омской области"</t>
  </si>
  <si>
    <t>1.1.8</t>
  </si>
  <si>
    <t>чел.</t>
  </si>
  <si>
    <t>Задача 3 Подпрограммы 1  "Обеспечение для детей в возрасте от 5 до 18 лет доступных для каждого и качественных условий для воспитания гармонично развитей и социально ответственной личности, обновление содержания и методов дополнительного образования детей, развитие кадрового потенциала и модернизации инфраструктуры системы дополнительного образования детей"</t>
  </si>
  <si>
    <t>Задача 4 Подпрограммы 1: "Обеспечение функционирования системы персонифицированного финансирования, обеспечивающей свободу выбора образовательных программ, равенство доступа к дополнительному образованию за счет средств бюджетов бюджетной системы, легкость и оперативность смены осваиваемых образовательных программ"</t>
  </si>
  <si>
    <t xml:space="preserve">Задача 1 Подпрограммы 2 "Создание условий для своевременного выявления детей, оставшихся без попечения родителей, обеспечения их жизнеустройства, профилактики социального сиротства на территории Москаленского муниципального района Омской области" </t>
  </si>
  <si>
    <t>Задача 1 Подпрограммы 3 "Создание условий для осуществления и повышения эффективности муниципального управления в сфере образования на территории Москаленского муниципального района Омской области"</t>
  </si>
  <si>
    <t>ИТОГО по Подпрограмме 1</t>
  </si>
  <si>
    <t>2021 - 2026 годы</t>
  </si>
  <si>
    <t>Доля детей в возрасте 1-6 лет, получающих дошкольную образовательную услугу и (или) услугу по их содержанию в муниципальных дошкольных образовательных учреждениях в общей численности детей в возрасте 1-6 лет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</si>
  <si>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</si>
  <si>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 xml:space="preserve">Доля муниципальных образовательных учреждений, допущенных муниципальными комиссиями по проверке готовности образовательных учреждений к началу нового учебного года, в общем количестве муниципальных образовательных учреждений </t>
  </si>
  <si>
    <t>Доля обучающихся в муниципальных общеобразовательных организациях, обеспечиваемых горячим питанием (готовой к употреблению пищевой продукцией) за счет субсидии на организацию горячего питания обучающихся в муниципальных общеобразовательных организациях (обеспечение готовой к употреблению пищевой продукцией), в общей численности обучающихся, проживающих в семьях, в которых средний доход на каждого члена семьи ниже полуторной величины прожиточного минимума в Омской области в расчете на душу населения, определенной по данным Москаленского муниципального района Омской области</t>
  </si>
  <si>
    <t>1.1.1.</t>
  </si>
  <si>
    <t>1.1.2.</t>
  </si>
  <si>
    <t>1.1.3.</t>
  </si>
  <si>
    <t>2.1.1.</t>
  </si>
  <si>
    <t>2.1.2.</t>
  </si>
  <si>
    <t>2.1.3.</t>
  </si>
  <si>
    <t>ИТОГО по Подпрограмме 2</t>
  </si>
  <si>
    <t>3.1.1.</t>
  </si>
  <si>
    <t>3.1.2.</t>
  </si>
  <si>
    <t>3.1.3.</t>
  </si>
  <si>
    <t>ИТОГО по Подпрограмме 3</t>
  </si>
  <si>
    <t>Наименование мероприятия (показателя)</t>
  </si>
  <si>
    <t>1.1.4</t>
  </si>
  <si>
    <t>1.1.6</t>
  </si>
  <si>
    <t>1.1.9</t>
  </si>
  <si>
    <t>Задача 2 Подпрограммы 1  "Внедрение на уровнях начального общего, основного общего и среднего общего образования новых методов обучения и воспитания, образовательных технологий, обеспечивающих освоение обучающимися основных и дополнительных общеобразовательных программ"</t>
  </si>
  <si>
    <t>1.1.7</t>
  </si>
  <si>
    <t>Доля обучающихся, получающих начальное общее образование в муниципальных образовательных организациях, получающих бесплатное горячее питание, к общему количеству, обучающихся, получающих начальное общее образование в муниципальных образовательных организациях</t>
  </si>
  <si>
    <t>Доля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</si>
  <si>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Задача 1 Подпрограммы 1  "Формирование образовательной сети и финансово-экономических механизмов, обеспечивающих равный доступ населения к услугам дошкольного, общего и дополнительного образования, а также оздоровления и летней занятости"</t>
  </si>
  <si>
    <t xml:space="preserve">Доля приемных семей, приемных детей, достигших возраста 18-ти лет, обучающихся по очной форме обучения в общеобразовательных организациях, получивших меру социальной поддержки, положенную  приемным семьям, приемным детям, достигшим возраста 18-ти лет, обучающимся по очной форме обучения в общеобразовательных организациях </t>
  </si>
  <si>
    <t>Доля подопечных детей, проживающих в опекунских (попечительских) и приемных семьях, получивших меру социальной поддержки, положенную  подопечным детям, проживающих в опекунских (попечительских) и приемных семьях</t>
  </si>
  <si>
    <t>Доля муниципальных образовательных учреждений,  расположенных на территории Москаленского муниципального района Омской области, находящихся в ведении Управления образования администрации Москаленского муниципального района Омской области</t>
  </si>
  <si>
    <t>1.1</t>
  </si>
  <si>
    <t>2</t>
  </si>
  <si>
    <t>1.</t>
  </si>
  <si>
    <t>Управление образования администрации Москаленского муниципального района Омской области</t>
  </si>
  <si>
    <t>значение</t>
  </si>
  <si>
    <t xml:space="preserve">Доля несовершеннолетних граждан, задействованных в проведении общественных работ на территории Москаленского муниципального района </t>
  </si>
  <si>
    <t>3.1.</t>
  </si>
  <si>
    <t>4.1.1.</t>
  </si>
  <si>
    <t>4.1.2.</t>
  </si>
  <si>
    <t>4.1.</t>
  </si>
  <si>
    <t>2.1.</t>
  </si>
  <si>
    <t>2.1.4.</t>
  </si>
  <si>
    <t>Достижение уровня минимальной начисленной заработной платы работников организаций, осуществляющих финансово - экономическое , хозяйственное, учебно - методическое, информационно - кадровое сопровождение муниципальных образовательных организаций</t>
  </si>
  <si>
    <t>Подпрограмма 1 Муниципальной программы РАЗВИТИЕ ДОШКОЛЬНОГО, ОБЩЕГО И ДОПОЛНИТЕЛЬНОГО ОБРАЗОВАНИЯ, А ТАКЖЕ ОРГАНИЗАЦИЯ ОЗДОРОВЛЕНИЯ И ЛЕТНЕЙ ТРУДОВОЙ ЗАНЯТОСТИ НЕСОВЕРШЕННОЛЕТНИХ НА ТЕРРИТОРИИ МОСКАЛЕНСКОГО МУНИЦИПАЛЬНОГО РАЙОНА ОМСКОЙ ОБЛАСТИ</t>
  </si>
  <si>
    <t>Задача 1 Муниципальной программы: "Повышение доступности и качества услуг в сфере дошкольного, общего, дополнительного образования, а также организация оздоровления и летней трудовой занятости несовершеннолетних на территории Москаленского муниципального района Омской области"</t>
  </si>
  <si>
    <t xml:space="preserve">Доля родителей (законных представителей), получивших выплаты,  компенсации платы за присмотр и уход за детьми, посещающими муниципальные образовательные организации, реализующие образовательную программу дошкольного образования, положенную родителям (законным представителям) за присмотр и уход за детьми, посещающими муниципальные образовательные организации, реализующие образовательную программу дошкольного образования 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</si>
  <si>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</si>
  <si>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Достижение уровня минимальной начисленной заработной платы работников муниципальных учреждений, принятых на временные работы</t>
  </si>
  <si>
    <t xml:space="preserve"> Достижение уровня средней номинальной начисленной заработной платы педагогических работников муниципальных учреждений дополнительного образования</t>
  </si>
  <si>
    <t>Достижение уровня средней номинальной начисленной заработной платы педагогических работников муниципальных учреждений дополнительного образования в рамках системы персонифицированного финансирования</t>
  </si>
  <si>
    <t>Налоговых и неналоговых доходов, поступлений в местный бюджет  нецелевого характера</t>
  </si>
  <si>
    <t>Поступлений в местный бюджет  целевого характера</t>
  </si>
  <si>
    <t>Иных источников финансирования, предусмотренных законодательством</t>
  </si>
  <si>
    <t>Количество детей в возрасте от 6 до 18 лет, проживающих на территории Москаленского муниципального района, направленных в загородный детский оздоровительный лагерь</t>
  </si>
  <si>
    <t>Численность обучающихся на базе центров образования цифрового и гуманитарного профилей, в том числе по предметным областям "Технология", "Информатика", "Основы безопасности жизнедеятельности"</t>
  </si>
  <si>
    <t>Достижение уровня минимальной начисленной заработной платы работников отдела опеки и попечительства над несовершеннолетними Управления образования</t>
  </si>
  <si>
    <t>Доля муниципальных образовательных учреждений, в которых созданы безопасные условия пребывания в общем количестве муниципальных образовательных учреждений, расположенных на территории Москаленского муниципального района</t>
  </si>
  <si>
    <t>Доля опекунов (попечителей), приемных родителей, получивших ежемесячное денежное вознаграждение за осуществление опеки или попечительства над несовершеннолетними или осуществление обязанностей по договору о приемной семье</t>
  </si>
  <si>
    <t>Цель Подпрограммы 1 Муниципальной программы "Повышение доступности и качества услуг в сфере дошкольного, общего, дополнительного образования, а также организация оздоровления и летней трудовой занятости несовершеннолетних на территории Москаленского муниципального района Омской области"</t>
  </si>
  <si>
    <t>Обеспечение государственных гарантий прав граждан на получение общедоступного и бесплатного дополнительного образования</t>
  </si>
  <si>
    <t>Доля граждан, получающих общедоступное и бесплатное дошкольное, начальное общее, основное общее, среднее общее и дополнительное образование детей в муниципальных образовательных организациях, в общей численности граждан, имеющих право на получение общедоступного и бесплатного дошкольного, начального общего, основного общего, среднего общего и дополнительного образования</t>
  </si>
  <si>
    <t xml:space="preserve">3.1.4. </t>
  </si>
  <si>
    <t xml:space="preserve">3.1.5. </t>
  </si>
  <si>
    <t>Доля обучающихся с ограниченными возможностями здоровья, получающих двухразовое питание, к общему количеству, обучающихся  с ограниченными возможностями здоровья</t>
  </si>
  <si>
    <t>Доля родителей (законных представителей) обучающихся с ограниченными возможностями здоровья, получающих обучение на дому,  получающих компенсацию двухразового питания, к общему количеству родителей (законных представителей) обучающихся  с ограниченными возможностями здоровья, получающих обучение на дому, заявившихся на выплату данной компенсации</t>
  </si>
  <si>
    <t>Доля обучающихся, участвующих в мероприятиях, на которые выделены финансовые средства, в общей численности обучающихся по программам общего образования</t>
  </si>
  <si>
    <t>Доля педагогических работников муниципальных общеобразовательных организаций, получающих ежемесячное денежное вознаграждение за классное руководство,  к общему количеству педагогических работников муниципальных общеобразовательных организаций, получающих ежемесячное денежное вознаграждение за классное руководство</t>
  </si>
  <si>
    <t>Основное мероприятие 1                                          «Развитие  дошкольного, общего и дополнительного образования,  а также организация оздоровления и летней трудовой занятости»</t>
  </si>
  <si>
    <t xml:space="preserve">Основное мероприятие 4:                                    «Обеспечение функционирования модели персонифицированного финансирования дополнительного образования детей» </t>
  </si>
  <si>
    <t>Основное мероприятие 1:                                                «Обеспечение жизнеустройства детей-сирот и детей, оставшихся без попечения родителей, воспитывающихся в семьях опекунов (попечителей), приемных родителей»</t>
  </si>
  <si>
    <t xml:space="preserve">Мероприятие 1:                                                                                          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                </t>
  </si>
  <si>
    <t>Мероприятие 3:                                                                                                                Ремонт зданий, сооружений, установка систем и оборудования пожарной и общей безопасности в зданиях муниципальных общеобразовательных организаций для создания центров образования цифрового и гуманитарных профилей</t>
  </si>
  <si>
    <t>Мероприятие 1:                                                                                                            Создание в муниципальных общеобразовательных организациях, расположенных в сельской местности, условий для занятий физической культурой и спортом</t>
  </si>
  <si>
    <t>Мероприятие 1:                                                                                                 Обеспечение организации дополнительного образования детей в муниципальных организациях дополнительного образования, осуществления финансово-экономического, хозяйственного, учебно-методического, информационно-кадрового сопровождения муниципальных образовательных организаций</t>
  </si>
  <si>
    <t>Основное мероприятие 1:                                            "Осуществление муниципального управления в сфере образования»</t>
  </si>
  <si>
    <t xml:space="preserve">Мероприятие 2:                                                                                         Организация деятельности центров образования для формирования у обучающихся современных технологических и гуманитарных навыков в муниципальных общеобразовательных организациях, участия обучающихся в мероприятиях                       </t>
  </si>
  <si>
    <t>Мероприятие 2:                                                                                  Обеспечение функционирования модели персонифицированного финансирования дополнительного образования детей за счет средств местного бюджета</t>
  </si>
  <si>
    <t>Доля муниципальных образовательных организаций, в которых проведены мероприятия по материально-техническому оснащению за счет средств субсидии на материально-техническое оснащение муниципальных образовательных организаций, предоставленным муниципальным образованиям Омской области, в общем количестве муниципальных образовательных организаций района, которым предоставлены средства указанных субсидий на соответствующие цели</t>
  </si>
  <si>
    <t>Количество учащихся, дополнительно привлеченных к занятиям физической культурой и спортом</t>
  </si>
  <si>
    <t xml:space="preserve">Доля детей Омской области в возрасте от 6 до 18 лет, направленных на отдых в каникулярное время в организации отдыха детей и их оздоровления, за счет средств областного бюджета в форме субсидий местным бюджетам, от общей численности детей в возрасте от 6 до 18 лет, проживающих на территории муниципальных образований Омской области  </t>
  </si>
  <si>
    <t xml:space="preserve">Доля стационарных муниципальных детских оздоровительных лагерей, в которых за счет средств областного бюджета реализованы мероприятия по подготовке к открытию, от общего количества муниципальных детских оздоровительных лагерей,
получивших субсидию на указанные цели
</t>
  </si>
  <si>
    <t xml:space="preserve">Налоговых и неналоговых доходов, поступлений в местный бюджет  нецелевого характера </t>
  </si>
  <si>
    <t xml:space="preserve">Поступлений в местный бюджет  целевого характера  </t>
  </si>
  <si>
    <t xml:space="preserve">Иных источников финансирования, предусмотренных законодательством </t>
  </si>
  <si>
    <t xml:space="preserve">3.1.6. </t>
  </si>
  <si>
    <t>Доля муниципальной управленченской команды Омской области, участвующая в мероприятии, на которое выделены финансовые средства, в общей численности  управленческой команды Омской области</t>
  </si>
  <si>
    <t>680</t>
  </si>
  <si>
    <t>Целевая статья расходов</t>
  </si>
  <si>
    <t>План</t>
  </si>
  <si>
    <t>Факт</t>
  </si>
  <si>
    <t>1974</t>
  </si>
  <si>
    <t xml:space="preserve">                                                                                        Ремонт зданий и материально-техническое оснащение муниципальных образовательных организаций, в том числе приобретение оборудования, спортивного инвентаря и оборудования, мягкого инвентаря, строительных материалов, окон, дверей, в целях подготовки к новому учебному году</t>
  </si>
  <si>
    <t>1.1.5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</si>
  <si>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</si>
  <si>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</si>
  <si>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</si>
  <si>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</si>
  <si>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</si>
  <si>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</si>
  <si>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</si>
  <si>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</si>
  <si>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</si>
  <si>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</si>
  <si>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Начальник Москаленского УО_________________________________С.А. Климович</t>
  </si>
  <si>
    <t>ОТЧЕТ</t>
  </si>
  <si>
    <t>о реализации муниципальной программы</t>
  </si>
  <si>
    <t>Москаленского муниципального района Омской области</t>
  </si>
  <si>
    <t>Единица измерений</t>
  </si>
  <si>
    <t>Значение</t>
  </si>
  <si>
    <t>Достижение уровня средней номинальной начисленной заработной платы педагогических работников муниципальных учреждений дополнительного образования</t>
  </si>
  <si>
    <t>Доля стационарных муниципальных детских оздоровительных лагерей, в которых за счет средств областного бюджета реализованы мероприятия по подготовке к открытию, от общего количества муниципальных детских оздоровительных лагерей,
получивших субсидию на указанные цели</t>
  </si>
  <si>
    <t>Количество мероприятий, по которым рассчитана эффективность реализации</t>
  </si>
  <si>
    <t>ед.</t>
  </si>
  <si>
    <t>Объем финансирования мероприятия МП, рублей</t>
  </si>
  <si>
    <t>Эффективность реализации подпрограммы/МП (процентов)</t>
  </si>
  <si>
    <t>РАСЧЕТ</t>
  </si>
  <si>
    <t>оценки эффективности  реализации муниципальной программы</t>
  </si>
  <si>
    <t>Доля выпускников муниципальных общеобразовательных учреждений, сдавших единый государственный экзамен по русскому языку и математике, 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</si>
  <si>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Основное мероприятие 1                                                                                                                         «Развитие  дошкольного, общего и дополнительного образования,  а также организация оздоровления и летней трудовой занятости»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</si>
  <si>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организациях, в рамках государственной программы Российской Федерации "Развитие образования", утвержденной постановлением Правительства Российской Федерации от 26 декабря 2017 года № 1642</t>
  </si>
  <si>
    <t>Организация и осуществление мероприятий по работе с детьми и молодёжью в каникулярное время</t>
  </si>
  <si>
    <t>Организация временного трудоустройства несовершеннолетних граждан</t>
  </si>
  <si>
    <t>Организация отдыха детей в загородном детском оздоровительном лагере</t>
  </si>
  <si>
    <t>Организация двухразового питания обучающимся с ограниченными возможностями здоровья</t>
  </si>
  <si>
    <t>Подготовка стационарных муниципальных детских оздоровительных лагерей</t>
  </si>
  <si>
    <t>Мероприятие 1:                                                                                                                                                                                                             Предоставление ежемесячного денежного вознаграждения опекунам (попечителям) за осуществление опеки или попечительства, приемным родителям  за осуществление обязанностей по договору о приемной семье</t>
  </si>
  <si>
    <t>Основное мероприятие 2:                                                                                                                                                                                                                                                                                                                                                                                            «Реализация регионального проекта «Современная школа»</t>
  </si>
  <si>
    <t xml:space="preserve">Основное мероприятие 3:                                                                                                                                                                                                                                                                                                                                                                                     «Реализация регионального проекта «Успех каждого ребенка»  </t>
  </si>
  <si>
    <t xml:space="preserve">Основное мероприятие 4: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функционирования модели персонифицированного финансирования дополнительного образования детей» </t>
  </si>
  <si>
    <t>Основное мероприятие 1: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жизнеустройства детей-сирот и детей, оставшихся без попечения родителей, воспитывающихся в семьях опекунов (попечителей), приемных родителей»</t>
  </si>
  <si>
    <t>Мероприятие 2:                                                                                                                                                                                                                                                                                                                                                                                                                                                                                    Предоставление мер социальной поддержки приемным семьям, приемным детям, достигшим возраста восемнадцати лет, обучающимся по очной форме обучения в общеобразовательных организациях</t>
  </si>
  <si>
    <t>Мероприятие 3:                                                                                                                                                                                                                                                                                                                                                                                                                                         Предоставление мер социальной поддержки опекунам (попечителям) детей, оставшихся без попечения родителей, в том числе детей-сирот, подопечным детям, достигшим возраста восемнадцати лет, обучающимся по очной форме обучения в общеобразовательных организациях</t>
  </si>
  <si>
    <t>Мероприятие 4: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и осуществление деятельности по опеке и попечительству над несовершеннолетними</t>
  </si>
  <si>
    <t>Мероприятие 1:                                                                                                                                                                                                                                                                                                                                                                                                                           Создание условий для осуществления финансово - экономического, хозяйственного, учебно - методического обеспечения муниципальных учреждений в сфере образования</t>
  </si>
  <si>
    <t>Мероприятие 2:                                                                                                                                                                                                                                                                                                                                                                                                                              Руководство и управление в сфере установленных функций органов местного самоуправления</t>
  </si>
  <si>
    <t>Мероприятие 3: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организации дополнительного образования детей в муниципальных организациях дополнительного образования, осуществления финансово - экономического , хозяйственного, учебно - методического, информационно - кадрового сопровождения муниципальных образовательных организаций</t>
  </si>
  <si>
    <t>Мероприятие 4:                                                                                                                                                                                                                                                                                                                                                                                                                                       Участие в организации и финансировании проведения общественных работ</t>
  </si>
  <si>
    <t>Мероприятие 5:                                                                                                                                                                                                                                                                                                                                                                                                            Реализация прочих мероприятий в сфере образования</t>
  </si>
  <si>
    <t>Мероприятие 6:                                                                                                                                                                                                                                                                                                                                                                                                                                   Поощрение муниципальной управленческой команды Омской области</t>
  </si>
  <si>
    <t>Всего по Муниципальной программе                                                                                                                                                                                                                                                                                                                                                                              "Развитие образования Москаленского муниципального района Омской области"</t>
  </si>
  <si>
    <t>Наименование показателя</t>
  </si>
  <si>
    <t>на 01 января 2023 года</t>
  </si>
  <si>
    <t>Главный распорядитель  средств местного бюджета</t>
  </si>
  <si>
    <t>КБК</t>
  </si>
  <si>
    <t>Финансовое обеспечение</t>
  </si>
  <si>
    <t>1. Расчёт эффективности реализации муниципальной программы по целевым индикаторам раелизации мероприятий и качеству кассового исполнения муниципальной программы:</t>
  </si>
  <si>
    <t>за 2022 год</t>
  </si>
  <si>
    <t>1.1.20</t>
  </si>
  <si>
    <t>1.1.21</t>
  </si>
  <si>
    <t>1.1.22</t>
  </si>
  <si>
    <t>1.1.23</t>
  </si>
  <si>
    <t>Развитие инфраструктуры детского отдыха и оздоровления, повышение комфортности и безопасности пребывания детей в муниципальных учреждениях отдыха и оздоровления</t>
  </si>
  <si>
    <t>Разработка проектной документации и 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строительства, финансирование которых осуществляется с привлечением средств областного бюджета, для муниципальных образовательных организаций</t>
  </si>
  <si>
    <t>Реализация дополнительных мероприятий, направленных на снижение напряженности на рынке труда субъектов Российской Федерации, за счет средств резервного фонда Правительства Российской Федерации</t>
  </si>
  <si>
    <t xml:space="preserve">Софинансирование расходов на подготовку и прохождение отопительного периода для оплаты потребления топливно-энергетических ресурсов муниципальных учреждений      
</t>
  </si>
  <si>
    <t>Предоставление дополнительных мер социальной поддержки членам семей граждан, постоянно проживающих на территории Омской области,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№ 647 "Об объявлении частичной мобилизации в Российской Федерации"</t>
  </si>
  <si>
    <t>1.1.24</t>
  </si>
  <si>
    <t>2.12</t>
  </si>
  <si>
    <t>Задача 5 Подпрограммы 1 "Обеспечение детей мероприятиями  по патриотическому  воспитанию и взаимодействию с детскими общественными объединениями"</t>
  </si>
  <si>
    <t>5.1.</t>
  </si>
  <si>
    <t>5.1.1.</t>
  </si>
  <si>
    <t>Основное мероприятие 5:                                                            Реализация регионального проекта "Патриотическое воспитание граждан Российской Федерации"</t>
  </si>
  <si>
    <t>Мероприятие 1:                                                         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</si>
  <si>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3.1.7.</t>
  </si>
  <si>
    <t>3.1.8.</t>
  </si>
  <si>
    <t>Доля муниципальных учреждений отдыха детей и их оздоровления, в которых выполнен запланированный ремонт объектов инфраструктуры в рамках реализации Плана мероприятий ("дорожной карты") "Развитие и укрепление материально-технической базы муниципальных и государственных организаций отдыха детей и их оздоровления, расположенных на территории Омской области, на 2020 - 2024 годы", утвержденного распоряжением Правительства Омской области от 1 апреля 2020 года  N 41-рп (далее - "дорожная карта"), в общем количестве муниципальных учреждений отдыха детей и их оздоровления, требующих ремонта и участвующих в реализации мероприятий "дорожной карты" в текущем году (процентов)</t>
  </si>
  <si>
    <t>Доля муниципальных образовательных организаций, получивших положительное заключение о проверке достоверности определения сметной стоимости строительства, реконструкции, капитального ремонта объектов капитального строительства за счет средств субсидии на разработку проектной документации и 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строительства, финансирование которых осуществляется с привлечением средств областного бюджета, для муниципальных образовательных организаций, в общем количестве муниципальных образовательных организаций  Москаленского  муниципального района Омской области, которым предоставлены средства указанной субсидии на соответствующие цели</t>
  </si>
  <si>
    <t xml:space="preserve">% </t>
  </si>
  <si>
    <t>Численность трудоустроенных на общественные работы граждан, зарегистрированных в центрах занятости в целях поиска подходящей работы, включая безработных граждан</t>
  </si>
  <si>
    <t>Отсутствие у муниципальных учреждений кредиторской задолженности за тепловое снабжение</t>
  </si>
  <si>
    <t>Доля обучающихся в муниципальных образовательных организациях, являющихся членами семей граждан, постоянно проживающих на территории Омской области,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№ 647 "Об объявлении частичной мобилизации в Российской Федерации" 
(далее – мобилизованные), обеспеченных дополнительными мерами социальной поддержки членам семей мобилизованных, к общему количеству обучающихся в муниципальных образовательных организациях, являющихся членам семей мобилизованных</t>
  </si>
  <si>
    <t>100</t>
  </si>
  <si>
    <t>3</t>
  </si>
  <si>
    <t>Количество введенных ставок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</si>
  <si>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Основное мероприятие 2:                                  «Реализация регионального проекта «Современная школа»</t>
  </si>
  <si>
    <t>Эффективность реализации мероприятия по целевым индикаторам/степень достижения значения целевого индикатора (процентов)                                                                                         (гр.7 =гр.6 / гр.5)</t>
  </si>
  <si>
    <t>Оценка качества кассового исполнения</t>
  </si>
  <si>
    <t>Эффективность реализации  Основного  мероприятия  1   «Развитие  дошкольного, общего и дополнительного образования,  а также организация оздоровления и летней трудовой занятости» по целевым индикаторам</t>
  </si>
  <si>
    <t>Эффективность реализации мероприятий подпрограммы № 1 по целевым индикаторам</t>
  </si>
  <si>
    <t>Эффективность реализации  Основного  мероприятия 2   «Реализация регионального проекта «Современная школа» по целевым индикаторам</t>
  </si>
  <si>
    <t>Эффективность реализации  Основного мероприятия 4  «Обеспечение функционирования модели персонифицированного финансирования дополнительного образования детей»  по целевым индикаторам</t>
  </si>
  <si>
    <t>Эффективность реализации  Основного мероприятия 5   "Обеспечение детей мероприятиями  по патриотическому  воспитанию и взаимодействию с детскими общественными объединениями" по целевым индикаторам</t>
  </si>
  <si>
    <t>ЭФФЕКТИВНОСТЬ РЕАЛИЗАЦИИ ПОДПРОГРАММЫ 1 по целевым индикаторам</t>
  </si>
  <si>
    <t>Оценка качества кассового исполнения подпрограммы 1</t>
  </si>
  <si>
    <t>Эффективность реализации  Основного мероприятия 1:  «Обеспечение жизнеустройства детей-сирот и детей, оставшихся без попечения родителей, воспитывающихся в семьях опекунов (попечителей), приемных родителей» по целевым индикаторам</t>
  </si>
  <si>
    <t>ЭФФЕКТИВНОСТЬ РЕАЛИЗАЦИИ ПОДПРОГРАММЫ 2 по целевым индикаторам</t>
  </si>
  <si>
    <t>ЭФФЕКТИВНОСТЬ РЕАЛИЗАЦИИ ПОДПРОГРАММЫ 3 по целевым индикаторам</t>
  </si>
  <si>
    <t>Оценка качества кассового исполнения подпрограммы 3</t>
  </si>
  <si>
    <t>Оценка качества кассового исполнения подпрограммы 2</t>
  </si>
  <si>
    <t>Материально-техническое оснащение муниципальных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</si>
  <si>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</si>
  <si>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Участие в организации и финансировании проведения общественных работ</t>
  </si>
  <si>
    <t xml:space="preserve">Мероприятие 7:                                                                                        Реализация дополнительных мероприятий, направленных на снижение напряженности на рынке труда субъектов Российской Федерации, за счет средств резервного фонда Правительства Российской Федерации        </t>
  </si>
  <si>
    <t xml:space="preserve">Мероприятие 8:                                                                                                          Софинансирование расходов на подготовку и прохождение отопительного периода для оплаты потребления топливно-энергетических ресурсов муниципальных учреждений   </t>
  </si>
  <si>
    <t>Мероприятие 3:                                                                                     Ремонт и (или) материально-техническое оснащение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</si>
  <si>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Мероприятие 1: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предоставления общедоступного и бесплатного дошкольного образования в муниципальных образовательных организациях</t>
  </si>
  <si>
    <t>Мероприятие 2: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</t>
  </si>
  <si>
    <t>Мероприятие 3: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предоставления общедоступного и бесплатного дополнительного образования в муниципальных образовательных организациях</t>
  </si>
  <si>
    <t xml:space="preserve"> Мероприятие 4:                                                                                                                                                                                                                                                                                                  Ремонт зданий и материально-техническое оснащение муниципальных образовательных организаций, в том числе приобретение оборудования, спортивного инвентаря и оборудования, мягкого инвентаря, строительных материалов, окон, дверей, в целях подготовки к новому учебному году</t>
  </si>
  <si>
    <t xml:space="preserve"> Мероприятие 5: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горячего питания обучающихся в муниципальных общеобразовательных организациях (обеспечение готовой к употреблению пищевой продукцией)</t>
  </si>
  <si>
    <t>Мероприятие 6: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бесплатного горячего питания обучающихся, получающих начальное общее образование в муниципальных образовательных организациях, в рамках государственной программы Российской Федерации "Развитие образования", утвержденной постановлением Правительства Российской Федерации от 26 декабря 2017 года № 1642</t>
  </si>
  <si>
    <t xml:space="preserve">Мероприятие 7:                                                                                                                                                                                                                                                                                                 Выявление и поддержка одаренных детей и талантливой молодежи </t>
  </si>
  <si>
    <t>Мероприятие 8: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и осуществление мероприятий по работе с детьми и молодёжью в каникулярное время</t>
  </si>
  <si>
    <t>Мероприятие 9:                                                                                                                                                                     Организация временного трудоустройства несовершеннолетних граждан</t>
  </si>
  <si>
    <t>Мероприятие 10: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отдыха детей в загородном детском оздоровительном лагере</t>
  </si>
  <si>
    <t xml:space="preserve"> Мероприятие 11: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образовательных организациях</t>
  </si>
  <si>
    <t xml:space="preserve"> Мероприятие 12: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выплаты, компенсации платы, взимаемой с родителей (законных представителей) за присмотр и уход за детьми, посещающими муниципальные образовательные организации, реализующие образовательную программу дошкольного образования</t>
  </si>
  <si>
    <t xml:space="preserve"> Мероприятие 13: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организации дополнительного образования детей в муниципальных организациях дополнительного образования, осуществления финансово-экономического, хозяйственного, учебно-методического, информационно-кадрового сопровождения муниципальных образовательных организаций</t>
  </si>
  <si>
    <t>Мероприятие 14: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двухразового питания обучающимся с ограниченными возможностями здоровья</t>
  </si>
  <si>
    <t xml:space="preserve"> Мероприятие 15:                                                                                                                                                                                                                                                                                                        Денежная компенсация за обеспечение двухразового питания обучающихся с ограниченными возможностями здоровья, получающими обучение на дому</t>
  </si>
  <si>
    <t>Мероприятие 16:                                                                                                                                                                                                                                                             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</si>
  <si>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Мероприятие 17:                                                                                                                                                                                                                                                     Материально-техническое оснащение муниципальных образовательных организаций</t>
  </si>
  <si>
    <t>Мероприятие 18:                                                                                                                                                                                                                     Подготовка стационарных муниципальных детских оздоровительных лагерей</t>
  </si>
  <si>
    <t>Мероприятие 19:                                                                                                                                                                                                                                                                                                            Участие в организации и финансировании проведения общественных работ</t>
  </si>
  <si>
    <t>Мероприятие 20:                                                                                                                                                                                                                                                                                                        Развитие инфраструктуры детского отдыха и оздоровления, повышение комфортности и безопасности пребывания детей в муниципальных учреждениях отдыха и оздоровления</t>
  </si>
  <si>
    <t>Мероприятие 21:                                                                                                                                                                                                                                                                                                            Разработка проектной документации и 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строительства, финансирование которых осуществляется с привлечением средств областного бюджета, для муниципальных образовательных организаций</t>
  </si>
  <si>
    <t>Мероприятие 22:                                                                                                                                                                                                                                                                          Реализация дополнительных мероприятий, направленных на снижение напряженности на рынке труда субъектов Российской Федерации, за счет средств резервного фонда Правительства Российской Федерации</t>
  </si>
  <si>
    <t xml:space="preserve">Мероприятие 23:                                                                                                                                                                                                                                                                                                           Софинансирование расходов на подготовку и прохождение отопительного периода для оплаты потребления топливно-энергетических ресурсов муниципальных учреждений      
</t>
  </si>
  <si>
    <t>Мероприятие 24:                                                                                                                                                                                                                                                                                                     Предоставление дополнительных мер социальной поддержки членам семей граждан, постоянно проживающих на территории Омской области,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№ 647 "Об объявлении частичной мобилизации в Российской Федерации"</t>
  </si>
  <si>
    <t>Организация предоставления общедоступного и бесплатного дошкольного образования в муниципальных образовательных организациях</t>
  </si>
  <si>
    <t xml:space="preserve"> 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</t>
  </si>
  <si>
    <t>Организация предоставления общедоступного и бесплатного дополнительного образования в муниципальных образовательных организациях</t>
  </si>
  <si>
    <t>Организация горячего питания обучающихся в муниципальных общеобразовательных организациях (обеспечение готовой к употреблению пищевой продукцией)</t>
  </si>
  <si>
    <t xml:space="preserve">Выявление и поддержка одаренных детей и талантливой молодежи 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</si>
  <si>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образовательных организациях</t>
  </si>
  <si>
    <t>Обеспечение выплаты, компенсации платы, взимаемой с родителей (законных представителей) за присмотр и уход за детьми, посещающими муниципальные образовательные организации, реализующие образовательную программу дошкольного образования</t>
  </si>
  <si>
    <t>Обеспечение организации дополнительного образования детей в муниципальных организациях дополнительного образования, осуществления финансово-экономического, хозяйственного, учебно-методического, информационно-кадрового сопровождения муниципальных образовательных организаций</t>
  </si>
  <si>
    <t>Денежная компенсация за обеспечение двухразового питания обучающихся с ограниченными возможностями здоровья, получающими обучение на дому</t>
  </si>
  <si>
    <t xml:space="preserve">Мероприятие 2:                                                                                                                                                                                                                                                                                          Ремонт и (или) материально-техническое оснащение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                    </t>
  </si>
  <si>
    <t>Основное мероприятие 1:                                                                                                                                                                               "Осуществление муниципального управления в сфере образования»</t>
  </si>
  <si>
    <t>Мероприятия, за исключением мероприятий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</si>
  <si>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ИТОГО</t>
  </si>
  <si>
    <t>Мероприятия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</si>
  <si>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Эффективность реализации  Основного мероприятия 1:  «Осуществление муниципального управления в сфере образования»</t>
  </si>
  <si>
    <t>Уровень финансового обеспечения мероприятия  (справочно) / оценка качества кассового исполнения (процентов)           (гр.10 =гр.9 / гр.8)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</si>
  <si>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организации дополнительного образования детей в муниципальных организациях дополнительного образования, осуществления финансово-экономического, хозяйственного, учебно-методического, информационно-кадрового сопровождения муниципальных образовательных организаций</t>
  </si>
  <si>
    <t xml:space="preserve">                                                                                                                                                                                        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</si>
  <si>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Предоставление ежемесячного денежного вознаграждения опекунам (попечителям) за осуществление опеки или попечительства, приемным родителям  за осуществление обязанностей по договору о приемной семье</t>
  </si>
  <si>
    <t xml:space="preserve">                                                                                                                                                                                                    Предоставление мер социальной поддержки приемным семьям, приемным детям, достигшим возраста восемнадцати лет, обучающимся по очной форме обучения в общеобразовательных организациях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</si>
  <si>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Предоставление мер социальной поддержки опекунам (попечителям) детей, оставшихся без попечения родителей, в том числе детей-сирот, подопечным детям, достигшим возраста восемнадцати лет, обучающимся по очной форме обучения в общеобразовательных организациях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</si>
  <si>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и осуществление деятельности по опеке и попечительству над несовершеннолетними</t>
  </si>
  <si>
    <t xml:space="preserve">                                                                                                                                                                            Создание условий для осуществления финансово - экономического, хозяйственного, учебно - методического обеспечения муниципальных учреждений в сфере образования</t>
  </si>
  <si>
    <t xml:space="preserve">                                                                                                       Обеспечение организации дополнительного образования детей в муниципальных организациях дополнительного образования, осуществления финансово - экономического , хозяйственного, учебно - методического, информационно - кадрового сопровождения муниципальных образовательных организаций</t>
  </si>
  <si>
    <t xml:space="preserve">                                                                                                    Участие в организации и финансировании проведения общественных работ</t>
  </si>
  <si>
    <t xml:space="preserve">                                                                                           Реализация прочих мероприятий в сфере образования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</si>
  <si>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Реализация дополнительных мероприятий, направленных на снижение напряженности на рынке труда субъектов Российской Федерации, за счет средств резервного фонда Правительства Российской Федерации        </t>
  </si>
  <si>
    <t xml:space="preserve">                                                                                                          Софинансирование расходов на подготовку и прохождение отопительного периода для оплаты потребления топливно-энергетических ресурсов муниципальных учреждений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</si>
  <si>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Руководство и управление в сфере установленных функций органов местного самоуправления</t>
  </si>
  <si>
    <t xml:space="preserve">                                                                                         Поощрение муниципальной управленческой команды Омской области</t>
  </si>
  <si>
    <t>ЭФФЕКТИВНОСТЬ РЕАЛИЗАЦИИ МУНИЦИПАЛЬНОЙ ПРОГРАММЫ по целевым индикаторам и качеству кассового исполнения (оперативная эффективность)</t>
  </si>
  <si>
    <t>ЭФФЕКТИВНОСТЬ РЕАЛИЗАЦИИ МЕРОПРИЯТИЙ ПОДПРОГРАММЫ 1</t>
  </si>
  <si>
    <t>ЭФФЕКТИВНОСТЬ РЕАЛИЗАЦИИ МЕРОПРИЯТИЙ ПОДПРОГРАММЫ 2</t>
  </si>
  <si>
    <t xml:space="preserve">ЭФФЕКТИВНОСТЬ РЕАЛИЗАЦИИ МЕРОПРИЯТИЙ ПОДПРОГРАММЫ 3 </t>
  </si>
</sst>
</file>

<file path=xl/styles.xml><?xml version="1.0" encoding="utf-8"?>
<styleSheet xmlns="http://schemas.openxmlformats.org/spreadsheetml/2006/main">
  <numFmts count="2">
    <numFmt numFmtId="193" formatCode="#,##0.0"/>
    <numFmt numFmtId="208" formatCode="#,##0.00_ ;[Red]\-#,##0.00\ "/>
  </numFmts>
  <fonts count="21">
    <font>
      <sz val="10"/>
      <name val="Arial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8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B050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/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/>
    <xf numFmtId="4" fontId="3" fillId="0" borderId="3" xfId="0" applyNumberFormat="1" applyFont="1" applyFill="1" applyBorder="1" applyAlignment="1">
      <alignment horizontal="center"/>
    </xf>
    <xf numFmtId="4" fontId="3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/>
    </xf>
    <xf numFmtId="4" fontId="4" fillId="0" borderId="3" xfId="0" quotePrefix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wrapText="1"/>
    </xf>
    <xf numFmtId="4" fontId="3" fillId="0" borderId="3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 applyAlignment="1">
      <alignment horizontal="center" wrapText="1"/>
    </xf>
    <xf numFmtId="4" fontId="3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/>
    </xf>
    <xf numFmtId="4" fontId="4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wrapText="1"/>
    </xf>
    <xf numFmtId="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4" fontId="4" fillId="0" borderId="9" xfId="0" quotePrefix="1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4" fontId="4" fillId="0" borderId="13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3" xfId="0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14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93" fontId="3" fillId="0" borderId="4" xfId="0" applyNumberFormat="1" applyFont="1" applyFill="1" applyBorder="1" applyAlignment="1">
      <alignment horizontal="center" vertical="center"/>
    </xf>
    <xf numFmtId="193" fontId="3" fillId="0" borderId="13" xfId="0" applyNumberFormat="1" applyFont="1" applyFill="1" applyBorder="1" applyAlignment="1">
      <alignment horizontal="center" vertical="center"/>
    </xf>
    <xf numFmtId="193" fontId="3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13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0" fillId="0" borderId="5" xfId="0" applyNumberForma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2" fontId="3" fillId="0" borderId="1" xfId="0" applyNumberFormat="1" applyFont="1" applyFill="1" applyBorder="1" applyAlignment="1">
      <alignment horizontal="center" vertical="center" wrapText="1"/>
    </xf>
    <xf numFmtId="193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193" fontId="3" fillId="0" borderId="4" xfId="0" applyNumberFormat="1" applyFont="1" applyFill="1" applyBorder="1" applyAlignment="1">
      <alignment horizontal="center" vertical="center" wrapText="1"/>
    </xf>
    <xf numFmtId="193" fontId="3" fillId="0" borderId="13" xfId="0" applyNumberFormat="1" applyFont="1" applyFill="1" applyBorder="1" applyAlignment="1">
      <alignment horizontal="center" vertical="center" wrapText="1"/>
    </xf>
    <xf numFmtId="193" fontId="3" fillId="0" borderId="7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14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08" fontId="3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4" fontId="3" fillId="3" borderId="9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09"/>
  <sheetViews>
    <sheetView tabSelected="1" view="pageBreakPreview" topLeftCell="A6" zoomScale="40" zoomScaleNormal="70" zoomScaleSheetLayoutView="40" workbookViewId="0">
      <selection activeCell="A19" sqref="A19:R19"/>
    </sheetView>
  </sheetViews>
  <sheetFormatPr defaultRowHeight="12.5"/>
  <cols>
    <col min="1" max="1" width="8.26953125" style="1" customWidth="1"/>
    <col min="2" max="2" width="62.54296875" style="1" customWidth="1"/>
    <col min="3" max="3" width="2.1796875" style="1" hidden="1" customWidth="1"/>
    <col min="4" max="4" width="17" style="1" customWidth="1"/>
    <col min="5" max="5" width="18.453125" style="1" customWidth="1"/>
    <col min="6" max="6" width="42.26953125" style="1" customWidth="1"/>
    <col min="7" max="7" width="18.54296875" style="1" customWidth="1"/>
    <col min="8" max="8" width="18.81640625" style="1" customWidth="1"/>
    <col min="9" max="9" width="17.26953125" style="1" customWidth="1"/>
    <col min="10" max="12" width="16.453125" style="1" customWidth="1"/>
    <col min="13" max="13" width="85.90625" style="1" customWidth="1"/>
    <col min="14" max="18" width="8.7265625" style="1" customWidth="1"/>
    <col min="19" max="19" width="5.453125" style="1" customWidth="1"/>
    <col min="20" max="22" width="8.7265625" style="1" customWidth="1"/>
    <col min="23" max="16384" width="8.7265625" style="1"/>
  </cols>
  <sheetData>
    <row r="1" spans="1:22" ht="18.75" hidden="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11"/>
      <c r="P1" s="11"/>
      <c r="Q1" s="11"/>
      <c r="R1" s="11"/>
    </row>
    <row r="2" spans="1:22" ht="15.5" hidden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26"/>
      <c r="O2" s="226"/>
      <c r="P2" s="226"/>
      <c r="Q2" s="54"/>
      <c r="R2" s="54"/>
    </row>
    <row r="3" spans="1:22" ht="40.5" hidden="1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27"/>
      <c r="O3" s="227"/>
      <c r="P3" s="227"/>
      <c r="Q3" s="55"/>
      <c r="R3" s="55"/>
    </row>
    <row r="4" spans="1:22" ht="15.5" hidden="1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11"/>
      <c r="R4" s="11"/>
    </row>
    <row r="5" spans="1:22" ht="21" hidden="1" customHeigh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56"/>
      <c r="R5" s="56"/>
      <c r="S5" s="3"/>
      <c r="T5" s="3"/>
      <c r="U5" s="3"/>
      <c r="V5" s="3"/>
    </row>
    <row r="6" spans="1:22" ht="21" customHeight="1">
      <c r="A6" s="324" t="s">
        <v>133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56"/>
      <c r="R6" s="56"/>
      <c r="S6" s="3"/>
      <c r="T6" s="3"/>
      <c r="U6" s="3"/>
      <c r="V6" s="3"/>
    </row>
    <row r="7" spans="1:22" ht="21" customHeight="1">
      <c r="A7" s="324" t="s">
        <v>134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56"/>
      <c r="R7" s="56"/>
      <c r="S7" s="3"/>
      <c r="T7" s="3"/>
      <c r="U7" s="3"/>
      <c r="V7" s="3"/>
    </row>
    <row r="8" spans="1:22" ht="19.5" customHeight="1">
      <c r="A8" s="324" t="s">
        <v>135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56"/>
      <c r="R8" s="56"/>
      <c r="S8" s="3"/>
      <c r="T8" s="3"/>
      <c r="U8" s="3"/>
      <c r="V8" s="3"/>
    </row>
    <row r="9" spans="1:22" ht="23.5" customHeight="1">
      <c r="A9" s="324" t="s">
        <v>20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56"/>
      <c r="R9" s="56"/>
      <c r="S9" s="3"/>
      <c r="T9" s="3"/>
      <c r="U9" s="3"/>
      <c r="V9" s="3"/>
    </row>
    <row r="10" spans="1:22" ht="21" customHeight="1">
      <c r="A10" s="324" t="s">
        <v>170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56"/>
      <c r="R10" s="56"/>
      <c r="S10" s="3"/>
      <c r="T10" s="3"/>
      <c r="U10" s="3"/>
      <c r="V10" s="3"/>
    </row>
    <row r="11" spans="1:22" ht="15.5">
      <c r="A11" s="10"/>
      <c r="B11" s="10"/>
      <c r="C11" s="10"/>
      <c r="D11" s="10"/>
      <c r="E11" s="10"/>
      <c r="F11" s="10"/>
      <c r="G11" s="10"/>
      <c r="H11" s="225"/>
      <c r="I11" s="225"/>
      <c r="J11" s="225"/>
      <c r="K11" s="225"/>
      <c r="L11" s="10"/>
      <c r="M11" s="12"/>
      <c r="N11" s="13"/>
      <c r="O11" s="13"/>
      <c r="P11" s="10"/>
      <c r="Q11" s="10"/>
      <c r="R11" s="10"/>
    </row>
    <row r="12" spans="1:22" s="2" customFormat="1" ht="34.5" customHeight="1">
      <c r="A12" s="123" t="s">
        <v>0</v>
      </c>
      <c r="B12" s="132" t="s">
        <v>169</v>
      </c>
      <c r="C12" s="187"/>
      <c r="D12" s="126" t="s">
        <v>173</v>
      </c>
      <c r="E12" s="126"/>
      <c r="F12" s="126"/>
      <c r="G12" s="126"/>
      <c r="H12" s="126"/>
      <c r="I12" s="126"/>
      <c r="J12" s="126"/>
      <c r="K12" s="126"/>
      <c r="L12" s="126"/>
      <c r="M12" s="126" t="s">
        <v>10</v>
      </c>
      <c r="N12" s="126"/>
      <c r="O12" s="126"/>
      <c r="P12" s="126"/>
      <c r="Q12" s="126"/>
      <c r="R12" s="126"/>
    </row>
    <row r="13" spans="1:22" s="2" customFormat="1" ht="38.25" customHeight="1">
      <c r="A13" s="124"/>
      <c r="B13" s="133"/>
      <c r="C13" s="188"/>
      <c r="D13" s="126" t="s">
        <v>172</v>
      </c>
      <c r="E13" s="126"/>
      <c r="F13" s="123" t="s">
        <v>6</v>
      </c>
      <c r="G13" s="217" t="s">
        <v>9</v>
      </c>
      <c r="H13" s="236"/>
      <c r="I13" s="236"/>
      <c r="J13" s="236"/>
      <c r="K13" s="236"/>
      <c r="L13" s="236"/>
      <c r="M13" s="123" t="s">
        <v>1</v>
      </c>
      <c r="N13" s="123" t="s">
        <v>3</v>
      </c>
      <c r="O13" s="126" t="s">
        <v>63</v>
      </c>
      <c r="P13" s="126"/>
      <c r="Q13" s="126"/>
      <c r="R13" s="126"/>
    </row>
    <row r="14" spans="1:22" s="2" customFormat="1" ht="16.5" customHeight="1">
      <c r="A14" s="124"/>
      <c r="B14" s="133"/>
      <c r="C14" s="188"/>
      <c r="D14" s="123" t="s">
        <v>171</v>
      </c>
      <c r="E14" s="123" t="s">
        <v>116</v>
      </c>
      <c r="F14" s="124"/>
      <c r="G14" s="132" t="s">
        <v>2</v>
      </c>
      <c r="H14" s="187"/>
      <c r="I14" s="132">
        <v>2021</v>
      </c>
      <c r="J14" s="187"/>
      <c r="K14" s="132">
        <v>2022</v>
      </c>
      <c r="L14" s="234"/>
      <c r="M14" s="124"/>
      <c r="N14" s="124"/>
      <c r="O14" s="125">
        <v>2021</v>
      </c>
      <c r="P14" s="125"/>
      <c r="Q14" s="126">
        <v>2022</v>
      </c>
      <c r="R14" s="126"/>
    </row>
    <row r="15" spans="1:22" s="2" customFormat="1" ht="29.5" customHeight="1">
      <c r="A15" s="124"/>
      <c r="B15" s="133"/>
      <c r="C15" s="188"/>
      <c r="D15" s="124"/>
      <c r="E15" s="124"/>
      <c r="F15" s="124"/>
      <c r="G15" s="134"/>
      <c r="H15" s="189"/>
      <c r="I15" s="134"/>
      <c r="J15" s="189"/>
      <c r="K15" s="134"/>
      <c r="L15" s="235"/>
      <c r="M15" s="124"/>
      <c r="N15" s="124"/>
      <c r="O15" s="126"/>
      <c r="P15" s="126"/>
      <c r="Q15" s="126"/>
      <c r="R15" s="126"/>
    </row>
    <row r="16" spans="1:22" s="2" customFormat="1" ht="49.5" customHeight="1">
      <c r="A16" s="125"/>
      <c r="B16" s="134"/>
      <c r="C16" s="189"/>
      <c r="D16" s="125"/>
      <c r="E16" s="125"/>
      <c r="F16" s="125"/>
      <c r="G16" s="14" t="s">
        <v>117</v>
      </c>
      <c r="H16" s="14" t="s">
        <v>118</v>
      </c>
      <c r="I16" s="41" t="str">
        <f>G16</f>
        <v>План</v>
      </c>
      <c r="J16" s="41" t="str">
        <f>H16</f>
        <v>Факт</v>
      </c>
      <c r="K16" s="41" t="s">
        <v>117</v>
      </c>
      <c r="L16" s="41" t="s">
        <v>118</v>
      </c>
      <c r="M16" s="131"/>
      <c r="N16" s="131"/>
      <c r="O16" s="40" t="str">
        <f>I16</f>
        <v>План</v>
      </c>
      <c r="P16" s="40" t="str">
        <f>J16</f>
        <v>Факт</v>
      </c>
      <c r="Q16" s="14" t="s">
        <v>117</v>
      </c>
      <c r="R16" s="14" t="s">
        <v>118</v>
      </c>
    </row>
    <row r="17" spans="1:18" s="2" customFormat="1" ht="19.5" customHeight="1">
      <c r="A17" s="14">
        <v>1</v>
      </c>
      <c r="B17" s="217">
        <v>2</v>
      </c>
      <c r="C17" s="221"/>
      <c r="D17" s="15">
        <v>3</v>
      </c>
      <c r="E17" s="15">
        <v>4</v>
      </c>
      <c r="F17" s="15">
        <v>5</v>
      </c>
      <c r="G17" s="15">
        <v>6</v>
      </c>
      <c r="H17" s="15">
        <v>7</v>
      </c>
      <c r="I17" s="15">
        <v>8</v>
      </c>
      <c r="J17" s="15">
        <v>9</v>
      </c>
      <c r="K17" s="15">
        <v>10</v>
      </c>
      <c r="L17" s="15">
        <v>11</v>
      </c>
      <c r="M17" s="15">
        <v>12</v>
      </c>
      <c r="N17" s="15">
        <v>13</v>
      </c>
      <c r="O17" s="15">
        <v>14</v>
      </c>
      <c r="P17" s="15">
        <v>15</v>
      </c>
      <c r="Q17" s="15">
        <v>16</v>
      </c>
      <c r="R17" s="15">
        <v>17</v>
      </c>
    </row>
    <row r="18" spans="1:18" s="4" customFormat="1" ht="30.75" customHeight="1">
      <c r="A18" s="122" t="s">
        <v>16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</row>
    <row r="19" spans="1:18" s="5" customFormat="1" ht="34.5" customHeight="1">
      <c r="A19" s="122" t="s">
        <v>73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</row>
    <row r="20" spans="1:18" s="5" customFormat="1" ht="30.75" customHeight="1">
      <c r="A20" s="122" t="s">
        <v>72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</row>
    <row r="21" spans="1:18" s="6" customFormat="1" ht="30" customHeight="1">
      <c r="A21" s="122" t="s">
        <v>87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</row>
    <row r="22" spans="1:18" ht="17.5" customHeight="1">
      <c r="A22" s="122" t="s">
        <v>21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</row>
    <row r="23" spans="1:18" ht="29.25" customHeight="1">
      <c r="A23" s="16">
        <v>1</v>
      </c>
      <c r="B23" s="122" t="s">
        <v>55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</row>
    <row r="24" spans="1:18" ht="27" customHeight="1">
      <c r="A24" s="185" t="s">
        <v>59</v>
      </c>
      <c r="B24" s="165" t="s">
        <v>147</v>
      </c>
      <c r="C24" s="207"/>
      <c r="D24" s="185" t="s">
        <v>31</v>
      </c>
      <c r="E24" s="124" t="s">
        <v>62</v>
      </c>
      <c r="F24" s="65" t="s">
        <v>7</v>
      </c>
      <c r="G24" s="58">
        <f>G29+G34+G39+G44+G49+G54+G59+G64+G69+G74+G79+G84+G89+G94+G99+G104+G109+G114+G119+G124+G129+G134+G139+G144</f>
        <v>1098548708.7300003</v>
      </c>
      <c r="H24" s="58">
        <f>H29+H34+H39+H44+H49+H54+H59+H64+H69+H74+H79+H84+H89+H94+H99+H104+H109+H114+H119+H124+H129+H134+H139+H144</f>
        <v>1094220116.5500004</v>
      </c>
      <c r="I24" s="58">
        <f>I29+I34+I39+I44+I49+I54+I59+I64+I69+I74+I79+I84+I89+I94+I99+I104+I109+I114+I119+I124+I129+I134+I139+I144</f>
        <v>503345247.95000005</v>
      </c>
      <c r="J24" s="58">
        <f>J25+J26+J27+J28</f>
        <v>501605767.23000002</v>
      </c>
      <c r="K24" s="58">
        <f t="shared" ref="K24:L26" si="0">K29+K34+K39+K44+K49+K54+K59+K64+K69+K74+K79+K84+K89+K94+K99+K104+K109+K114+K119+K124+K129+K134+K139+K144</f>
        <v>595203460.77999997</v>
      </c>
      <c r="L24" s="58">
        <f t="shared" si="0"/>
        <v>592614349.32000005</v>
      </c>
      <c r="M24" s="124" t="s">
        <v>8</v>
      </c>
      <c r="N24" s="124" t="s">
        <v>8</v>
      </c>
      <c r="O24" s="124" t="s">
        <v>8</v>
      </c>
      <c r="P24" s="124" t="s">
        <v>8</v>
      </c>
      <c r="Q24" s="126" t="s">
        <v>8</v>
      </c>
      <c r="R24" s="126" t="s">
        <v>8</v>
      </c>
    </row>
    <row r="25" spans="1:18" ht="49.5" customHeight="1">
      <c r="A25" s="222"/>
      <c r="B25" s="206"/>
      <c r="C25" s="207"/>
      <c r="D25" s="127"/>
      <c r="E25" s="124"/>
      <c r="F25" s="16" t="s">
        <v>79</v>
      </c>
      <c r="G25" s="58">
        <f>G30+G35+G40+G45+G50+G55+G60+G65+G70+G75+G80+G85+G90+G95+G100+G105+G110+G115+G120+G125+G130+G135+G140+G145</f>
        <v>241701244.57000005</v>
      </c>
      <c r="H25" s="58">
        <f>H30+H35+H40+H45+H50+H55+H60+H65+H70+H75+H80+H85+H90+H95+H100+H105+H110+H115+H120+H125+H130+H135+H140+H145</f>
        <v>241543217.96000007</v>
      </c>
      <c r="I25" s="44">
        <f>I30+I35+I45+I50+I55+I60+I65+I70+I75+I80+I85+I90+I95+I100+I105+I110+I115+I120+I40</f>
        <v>112912041.45999998</v>
      </c>
      <c r="J25" s="44">
        <f>J30+J35+J45+J50+J55+J60+J65+J70+J75+J80+J85+J90+J95+J100+J105+J110+J115+J120+J40</f>
        <v>112779070.28999998</v>
      </c>
      <c r="K25" s="58">
        <f t="shared" si="0"/>
        <v>128789203.11000001</v>
      </c>
      <c r="L25" s="58">
        <f t="shared" si="0"/>
        <v>128764147.67000002</v>
      </c>
      <c r="M25" s="223"/>
      <c r="N25" s="223"/>
      <c r="O25" s="124"/>
      <c r="P25" s="223"/>
      <c r="Q25" s="126"/>
      <c r="R25" s="126"/>
    </row>
    <row r="26" spans="1:18" ht="42.75" customHeight="1">
      <c r="A26" s="222"/>
      <c r="B26" s="206"/>
      <c r="C26" s="207"/>
      <c r="D26" s="127"/>
      <c r="E26" s="124"/>
      <c r="F26" s="16" t="s">
        <v>80</v>
      </c>
      <c r="G26" s="58">
        <f>G31+G36+G41+G46+G51+G56+G61+G66+G71+G76+G81+G86+G91+G96+G101+G106+G111+G116+G121+G126+G131+G136+G141+G146</f>
        <v>856847464.16000009</v>
      </c>
      <c r="H26" s="58">
        <f>H31+H36+H41+H46+H51+H56+H61+H66+H71+H76+H81+H86+H91+H96+H101+H106+H111+H116+H121+H126+H131+H136+H141+H146</f>
        <v>852676898.59000015</v>
      </c>
      <c r="I26" s="44">
        <f>I31+I36+I46+I51+I56+I61+I66+I71+I76+I81+I86+I91+I96+I101+I106+I111+I116+I121</f>
        <v>390433206.49000007</v>
      </c>
      <c r="J26" s="44">
        <f>J31+J36+J46+J51+J56+J61+J66+J71+J76+J81+J86+J91+J96+J101+J106+J111+J116+J121</f>
        <v>388826696.94000006</v>
      </c>
      <c r="K26" s="58">
        <f t="shared" si="0"/>
        <v>466414257.66999996</v>
      </c>
      <c r="L26" s="58">
        <f t="shared" si="0"/>
        <v>463850201.64999992</v>
      </c>
      <c r="M26" s="223"/>
      <c r="N26" s="223"/>
      <c r="O26" s="124"/>
      <c r="P26" s="223"/>
      <c r="Q26" s="126"/>
      <c r="R26" s="126"/>
    </row>
    <row r="27" spans="1:18" ht="36.75" customHeight="1">
      <c r="A27" s="222"/>
      <c r="B27" s="206"/>
      <c r="C27" s="207"/>
      <c r="D27" s="127"/>
      <c r="E27" s="124"/>
      <c r="F27" s="16" t="s">
        <v>81</v>
      </c>
      <c r="G27" s="44">
        <f>G32+G37+G47+G52+G57+G62+G67+G72+G77+G82+G87+G92+G97+G102+G107+G112+G117+G122+G42</f>
        <v>0</v>
      </c>
      <c r="H27" s="44">
        <f>H32+H37+H47+H52+H57+H62+H67+H72+H77+H82+H87+H92+H97+H102+H107+H112+H117+H122+H42</f>
        <v>0</v>
      </c>
      <c r="I27" s="44">
        <v>0</v>
      </c>
      <c r="J27" s="44">
        <v>0</v>
      </c>
      <c r="K27" s="58">
        <f>K32+K37+K42+K47+K52+K57+K62+K67+K72+K77+K82+K87+K92+K97+K102+K107+K112+K117+K122+K127+K132+K137+K142+K147</f>
        <v>0</v>
      </c>
      <c r="L27" s="58">
        <f>L32+L37+L42+L47+L52+L57+L62+L67+L72+L77+L82+L87+L92+L97+L102+L107+L112+L117+L122+L127+L132+L137+L142+L147</f>
        <v>0</v>
      </c>
      <c r="M27" s="223"/>
      <c r="N27" s="223"/>
      <c r="O27" s="124"/>
      <c r="P27" s="223"/>
      <c r="Q27" s="126"/>
      <c r="R27" s="126"/>
    </row>
    <row r="28" spans="1:18" ht="40.5" customHeight="1">
      <c r="A28" s="222"/>
      <c r="B28" s="208"/>
      <c r="C28" s="209"/>
      <c r="D28" s="127"/>
      <c r="E28" s="125"/>
      <c r="F28" s="16" t="s">
        <v>14</v>
      </c>
      <c r="G28" s="44">
        <f>G33+G38+G48+G53+G58+G63+G68+G73+G78+G83+G88+G93+G98+G103+G108+G113+G118+G123+G43</f>
        <v>0</v>
      </c>
      <c r="H28" s="44">
        <f>H33+H38+H48+H53+H58+H63+H68+H73+H78+H83+H88+H93+H98+H103+H108+H113+H118+H123+H43</f>
        <v>0</v>
      </c>
      <c r="I28" s="44">
        <v>0</v>
      </c>
      <c r="J28" s="44">
        <v>0</v>
      </c>
      <c r="K28" s="58">
        <f>K33+K38+K43+K48+K53+K58+K63+K68+K73+K78+K83+K88+K93+K98+K103+K108+K113+K118+K123+K128+K133+K138+K143+K148</f>
        <v>0</v>
      </c>
      <c r="L28" s="58">
        <f>L33+L38+L43+L48+L53+L58+L63+L68+L73+L78+L83+L88+L93+L98+L103+L108+L113+L118+L123+L128+L133+L138+L143+L148</f>
        <v>0</v>
      </c>
      <c r="M28" s="224"/>
      <c r="N28" s="224"/>
      <c r="O28" s="125"/>
      <c r="P28" s="224"/>
      <c r="Q28" s="126"/>
      <c r="R28" s="126"/>
    </row>
    <row r="29" spans="1:18" ht="29.25" customHeight="1">
      <c r="A29" s="128" t="s">
        <v>36</v>
      </c>
      <c r="B29" s="190" t="s">
        <v>224</v>
      </c>
      <c r="C29" s="190"/>
      <c r="D29" s="127" t="s">
        <v>31</v>
      </c>
      <c r="E29" s="129" t="s">
        <v>62</v>
      </c>
      <c r="F29" s="16" t="s">
        <v>7</v>
      </c>
      <c r="G29" s="34">
        <f>G30+G31</f>
        <v>90242204.800000012</v>
      </c>
      <c r="H29" s="34">
        <f>J29+L29</f>
        <v>90240404.800000012</v>
      </c>
      <c r="I29" s="37">
        <f>I30+I31</f>
        <v>41105621.280000001</v>
      </c>
      <c r="J29" s="37">
        <f>J30+J31</f>
        <v>41103821.280000001</v>
      </c>
      <c r="K29" s="37">
        <f>K30</f>
        <v>49136583.520000003</v>
      </c>
      <c r="L29" s="37">
        <f>L30</f>
        <v>49136583.520000003</v>
      </c>
      <c r="M29" s="116" t="s">
        <v>32</v>
      </c>
      <c r="N29" s="123" t="s">
        <v>5</v>
      </c>
      <c r="O29" s="123">
        <v>36.25</v>
      </c>
      <c r="P29" s="218">
        <v>36.1</v>
      </c>
      <c r="Q29" s="230">
        <v>36.25</v>
      </c>
      <c r="R29" s="230">
        <v>36.25</v>
      </c>
    </row>
    <row r="30" spans="1:18" ht="49.5" customHeight="1">
      <c r="A30" s="128"/>
      <c r="B30" s="190"/>
      <c r="C30" s="190"/>
      <c r="D30" s="127"/>
      <c r="E30" s="177"/>
      <c r="F30" s="16" t="s">
        <v>79</v>
      </c>
      <c r="G30" s="44">
        <f>I30+K30</f>
        <v>90242204.800000012</v>
      </c>
      <c r="H30" s="44">
        <f>J30+L30</f>
        <v>90240404.800000012</v>
      </c>
      <c r="I30" s="26">
        <v>41105621.280000001</v>
      </c>
      <c r="J30" s="26">
        <v>41103821.280000001</v>
      </c>
      <c r="K30" s="32">
        <v>49136583.520000003</v>
      </c>
      <c r="L30" s="32">
        <v>49136583.520000003</v>
      </c>
      <c r="M30" s="117"/>
      <c r="N30" s="124"/>
      <c r="O30" s="124"/>
      <c r="P30" s="219"/>
      <c r="Q30" s="230"/>
      <c r="R30" s="230"/>
    </row>
    <row r="31" spans="1:18" ht="39" customHeight="1">
      <c r="A31" s="128"/>
      <c r="B31" s="190"/>
      <c r="C31" s="190"/>
      <c r="D31" s="127"/>
      <c r="E31" s="177"/>
      <c r="F31" s="16" t="s">
        <v>80</v>
      </c>
      <c r="G31" s="46">
        <v>0</v>
      </c>
      <c r="H31" s="44">
        <f t="shared" ref="H31:H43" si="1">SUM(J31:J31)</f>
        <v>0</v>
      </c>
      <c r="I31" s="26">
        <v>0</v>
      </c>
      <c r="J31" s="26">
        <v>0</v>
      </c>
      <c r="K31" s="32">
        <v>0</v>
      </c>
      <c r="L31" s="32">
        <v>0</v>
      </c>
      <c r="M31" s="117"/>
      <c r="N31" s="124"/>
      <c r="O31" s="124"/>
      <c r="P31" s="219"/>
      <c r="Q31" s="230"/>
      <c r="R31" s="230"/>
    </row>
    <row r="32" spans="1:18" ht="34.5" customHeight="1">
      <c r="A32" s="128"/>
      <c r="B32" s="190"/>
      <c r="C32" s="190"/>
      <c r="D32" s="127"/>
      <c r="E32" s="177"/>
      <c r="F32" s="16" t="s">
        <v>81</v>
      </c>
      <c r="G32" s="46">
        <v>0</v>
      </c>
      <c r="H32" s="44">
        <f t="shared" si="1"/>
        <v>0</v>
      </c>
      <c r="I32" s="26">
        <v>0</v>
      </c>
      <c r="J32" s="26">
        <v>0</v>
      </c>
      <c r="K32" s="32">
        <v>0</v>
      </c>
      <c r="L32" s="32">
        <v>0</v>
      </c>
      <c r="M32" s="117"/>
      <c r="N32" s="124"/>
      <c r="O32" s="124"/>
      <c r="P32" s="219"/>
      <c r="Q32" s="230"/>
      <c r="R32" s="230"/>
    </row>
    <row r="33" spans="1:18" ht="39" customHeight="1">
      <c r="A33" s="128"/>
      <c r="B33" s="190"/>
      <c r="C33" s="190"/>
      <c r="D33" s="127"/>
      <c r="E33" s="185"/>
      <c r="F33" s="16" t="s">
        <v>14</v>
      </c>
      <c r="G33" s="46">
        <v>0</v>
      </c>
      <c r="H33" s="44">
        <f t="shared" si="1"/>
        <v>0</v>
      </c>
      <c r="I33" s="26">
        <v>0</v>
      </c>
      <c r="J33" s="26">
        <v>0</v>
      </c>
      <c r="K33" s="32">
        <v>0</v>
      </c>
      <c r="L33" s="32">
        <v>0</v>
      </c>
      <c r="M33" s="118"/>
      <c r="N33" s="125"/>
      <c r="O33" s="125"/>
      <c r="P33" s="220"/>
      <c r="Q33" s="230"/>
      <c r="R33" s="230"/>
    </row>
    <row r="34" spans="1:18" ht="31" customHeight="1">
      <c r="A34" s="169" t="s">
        <v>37</v>
      </c>
      <c r="B34" s="163" t="s">
        <v>225</v>
      </c>
      <c r="C34" s="164"/>
      <c r="D34" s="127" t="s">
        <v>31</v>
      </c>
      <c r="E34" s="129" t="s">
        <v>62</v>
      </c>
      <c r="F34" s="16" t="s">
        <v>7</v>
      </c>
      <c r="G34" s="44">
        <f>I34+K34</f>
        <v>122432974.89</v>
      </c>
      <c r="H34" s="44">
        <f>J34+L34</f>
        <v>122357230.87</v>
      </c>
      <c r="I34" s="18">
        <f>I35+I36</f>
        <v>58005961.920000002</v>
      </c>
      <c r="J34" s="18">
        <f>SUM(J35:J38)</f>
        <v>57930217.899999999</v>
      </c>
      <c r="K34" s="24">
        <f>K35</f>
        <v>64427012.969999999</v>
      </c>
      <c r="L34" s="24">
        <f>L35</f>
        <v>64427012.969999999</v>
      </c>
      <c r="M34" s="116" t="s">
        <v>33</v>
      </c>
      <c r="N34" s="123" t="s">
        <v>5</v>
      </c>
      <c r="O34" s="123">
        <v>97.4</v>
      </c>
      <c r="P34" s="145">
        <v>97.9</v>
      </c>
      <c r="Q34" s="231">
        <v>97.7</v>
      </c>
      <c r="R34" s="231">
        <v>97.7</v>
      </c>
    </row>
    <row r="35" spans="1:18" ht="47.25" customHeight="1">
      <c r="A35" s="170"/>
      <c r="B35" s="165"/>
      <c r="C35" s="166"/>
      <c r="D35" s="127"/>
      <c r="E35" s="177"/>
      <c r="F35" s="16" t="s">
        <v>79</v>
      </c>
      <c r="G35" s="44">
        <f>I35+K35</f>
        <v>122432974.89</v>
      </c>
      <c r="H35" s="44">
        <f>J35+L35</f>
        <v>122357230.87</v>
      </c>
      <c r="I35" s="18">
        <v>58005961.920000002</v>
      </c>
      <c r="J35" s="18">
        <v>57930217.899999999</v>
      </c>
      <c r="K35" s="24">
        <v>64427012.969999999</v>
      </c>
      <c r="L35" s="24">
        <v>64427012.969999999</v>
      </c>
      <c r="M35" s="117"/>
      <c r="N35" s="124"/>
      <c r="O35" s="124"/>
      <c r="P35" s="146"/>
      <c r="Q35" s="231"/>
      <c r="R35" s="231"/>
    </row>
    <row r="36" spans="1:18" ht="39.75" customHeight="1">
      <c r="A36" s="170"/>
      <c r="B36" s="165"/>
      <c r="C36" s="166"/>
      <c r="D36" s="127"/>
      <c r="E36" s="177"/>
      <c r="F36" s="16" t="s">
        <v>80</v>
      </c>
      <c r="G36" s="44">
        <f>I36</f>
        <v>0</v>
      </c>
      <c r="H36" s="28">
        <f t="shared" si="1"/>
        <v>0</v>
      </c>
      <c r="I36" s="18">
        <v>0</v>
      </c>
      <c r="J36" s="18">
        <v>0</v>
      </c>
      <c r="K36" s="24">
        <v>0</v>
      </c>
      <c r="L36" s="24">
        <v>0</v>
      </c>
      <c r="M36" s="117"/>
      <c r="N36" s="124"/>
      <c r="O36" s="124"/>
      <c r="P36" s="146"/>
      <c r="Q36" s="231"/>
      <c r="R36" s="231"/>
    </row>
    <row r="37" spans="1:18" ht="35.25" customHeight="1">
      <c r="A37" s="170"/>
      <c r="B37" s="165"/>
      <c r="C37" s="166"/>
      <c r="D37" s="127"/>
      <c r="E37" s="177"/>
      <c r="F37" s="16" t="s">
        <v>81</v>
      </c>
      <c r="G37" s="44">
        <v>0</v>
      </c>
      <c r="H37" s="28">
        <f t="shared" si="1"/>
        <v>0</v>
      </c>
      <c r="I37" s="18">
        <v>0</v>
      </c>
      <c r="J37" s="18">
        <v>0</v>
      </c>
      <c r="K37" s="24">
        <v>0</v>
      </c>
      <c r="L37" s="24">
        <v>0</v>
      </c>
      <c r="M37" s="117"/>
      <c r="N37" s="124"/>
      <c r="O37" s="124"/>
      <c r="P37" s="146"/>
      <c r="Q37" s="231"/>
      <c r="R37" s="231"/>
    </row>
    <row r="38" spans="1:18" ht="30.75" customHeight="1">
      <c r="A38" s="186"/>
      <c r="B38" s="167"/>
      <c r="C38" s="168"/>
      <c r="D38" s="127"/>
      <c r="E38" s="185"/>
      <c r="F38" s="16" t="s">
        <v>14</v>
      </c>
      <c r="G38" s="44">
        <v>0</v>
      </c>
      <c r="H38" s="28">
        <f t="shared" si="1"/>
        <v>0</v>
      </c>
      <c r="I38" s="18">
        <v>0</v>
      </c>
      <c r="J38" s="18">
        <v>0</v>
      </c>
      <c r="K38" s="24">
        <v>0</v>
      </c>
      <c r="L38" s="24">
        <v>0</v>
      </c>
      <c r="M38" s="118"/>
      <c r="N38" s="125"/>
      <c r="O38" s="125"/>
      <c r="P38" s="147"/>
      <c r="Q38" s="231"/>
      <c r="R38" s="231"/>
    </row>
    <row r="39" spans="1:18" ht="34.5" customHeight="1">
      <c r="A39" s="169" t="s">
        <v>38</v>
      </c>
      <c r="B39" s="163" t="s">
        <v>226</v>
      </c>
      <c r="C39" s="164"/>
      <c r="D39" s="127" t="s">
        <v>31</v>
      </c>
      <c r="E39" s="129" t="s">
        <v>62</v>
      </c>
      <c r="F39" s="16" t="s">
        <v>7</v>
      </c>
      <c r="G39" s="44">
        <f>I39+K39</f>
        <v>3908390.91</v>
      </c>
      <c r="H39" s="28">
        <f>J39+L39</f>
        <v>3908390.91</v>
      </c>
      <c r="I39" s="18">
        <v>1745716.57</v>
      </c>
      <c r="J39" s="18">
        <f>SUM(J40:J43)</f>
        <v>1745716.57</v>
      </c>
      <c r="K39" s="24">
        <f>K40</f>
        <v>2162674.34</v>
      </c>
      <c r="L39" s="24">
        <f>L40</f>
        <v>2162674.34</v>
      </c>
      <c r="M39" s="210" t="s">
        <v>88</v>
      </c>
      <c r="N39" s="123" t="s">
        <v>5</v>
      </c>
      <c r="O39" s="123">
        <v>100</v>
      </c>
      <c r="P39" s="112">
        <v>100</v>
      </c>
      <c r="Q39" s="115">
        <v>100</v>
      </c>
      <c r="R39" s="115">
        <v>100</v>
      </c>
    </row>
    <row r="40" spans="1:18" ht="51.75" customHeight="1">
      <c r="A40" s="170"/>
      <c r="B40" s="165"/>
      <c r="C40" s="166"/>
      <c r="D40" s="127"/>
      <c r="E40" s="177"/>
      <c r="F40" s="16" t="s">
        <v>79</v>
      </c>
      <c r="G40" s="44">
        <f>I40+K40</f>
        <v>3908390.91</v>
      </c>
      <c r="H40" s="28">
        <f>J40+L40</f>
        <v>3908390.91</v>
      </c>
      <c r="I40" s="18">
        <v>1745716.57</v>
      </c>
      <c r="J40" s="18">
        <v>1745716.57</v>
      </c>
      <c r="K40" s="24">
        <v>2162674.34</v>
      </c>
      <c r="L40" s="24">
        <v>2162674.34</v>
      </c>
      <c r="M40" s="211"/>
      <c r="N40" s="124"/>
      <c r="O40" s="124"/>
      <c r="P40" s="113"/>
      <c r="Q40" s="115"/>
      <c r="R40" s="115"/>
    </row>
    <row r="41" spans="1:18" ht="34.5" customHeight="1">
      <c r="A41" s="170"/>
      <c r="B41" s="165"/>
      <c r="C41" s="166"/>
      <c r="D41" s="127"/>
      <c r="E41" s="177"/>
      <c r="F41" s="16" t="s">
        <v>80</v>
      </c>
      <c r="G41" s="44">
        <f t="shared" ref="G41:G48" si="2">I41</f>
        <v>0</v>
      </c>
      <c r="H41" s="28">
        <f t="shared" si="1"/>
        <v>0</v>
      </c>
      <c r="I41" s="18">
        <v>0</v>
      </c>
      <c r="J41" s="18">
        <v>0</v>
      </c>
      <c r="K41" s="24">
        <v>0</v>
      </c>
      <c r="L41" s="24">
        <v>0</v>
      </c>
      <c r="M41" s="211"/>
      <c r="N41" s="124"/>
      <c r="O41" s="124"/>
      <c r="P41" s="113"/>
      <c r="Q41" s="115"/>
      <c r="R41" s="115"/>
    </row>
    <row r="42" spans="1:18" ht="47.25" customHeight="1">
      <c r="A42" s="170"/>
      <c r="B42" s="165"/>
      <c r="C42" s="166"/>
      <c r="D42" s="127"/>
      <c r="E42" s="177"/>
      <c r="F42" s="16" t="s">
        <v>81</v>
      </c>
      <c r="G42" s="44">
        <f t="shared" si="2"/>
        <v>0</v>
      </c>
      <c r="H42" s="28">
        <f t="shared" si="1"/>
        <v>0</v>
      </c>
      <c r="I42" s="18">
        <v>0</v>
      </c>
      <c r="J42" s="18">
        <v>0</v>
      </c>
      <c r="K42" s="24">
        <v>0</v>
      </c>
      <c r="L42" s="24">
        <v>0</v>
      </c>
      <c r="M42" s="211"/>
      <c r="N42" s="124"/>
      <c r="O42" s="124"/>
      <c r="P42" s="113"/>
      <c r="Q42" s="115"/>
      <c r="R42" s="115"/>
    </row>
    <row r="43" spans="1:18" ht="34.5" customHeight="1">
      <c r="A43" s="186"/>
      <c r="B43" s="167"/>
      <c r="C43" s="168"/>
      <c r="D43" s="127"/>
      <c r="E43" s="185"/>
      <c r="F43" s="16" t="s">
        <v>14</v>
      </c>
      <c r="G43" s="44">
        <f t="shared" si="2"/>
        <v>0</v>
      </c>
      <c r="H43" s="28">
        <f t="shared" si="1"/>
        <v>0</v>
      </c>
      <c r="I43" s="25">
        <v>0</v>
      </c>
      <c r="J43" s="18">
        <v>0</v>
      </c>
      <c r="K43" s="24">
        <v>0</v>
      </c>
      <c r="L43" s="24">
        <v>0</v>
      </c>
      <c r="M43" s="212"/>
      <c r="N43" s="125"/>
      <c r="O43" s="125"/>
      <c r="P43" s="114"/>
      <c r="Q43" s="115"/>
      <c r="R43" s="115"/>
    </row>
    <row r="44" spans="1:18" ht="34.5" customHeight="1">
      <c r="A44" s="169" t="s">
        <v>48</v>
      </c>
      <c r="B44" s="163" t="s">
        <v>227</v>
      </c>
      <c r="C44" s="164"/>
      <c r="D44" s="127" t="s">
        <v>31</v>
      </c>
      <c r="E44" s="129" t="s">
        <v>62</v>
      </c>
      <c r="F44" s="16" t="s">
        <v>7</v>
      </c>
      <c r="G44" s="44">
        <f>I44+K44</f>
        <v>5534265.9299999997</v>
      </c>
      <c r="H44" s="44">
        <f>J44</f>
        <v>5534265.8899999997</v>
      </c>
      <c r="I44" s="18">
        <f>I45+I46</f>
        <v>5534265.9299999997</v>
      </c>
      <c r="J44" s="18">
        <f>SUM(J45:J48)</f>
        <v>5534265.8899999997</v>
      </c>
      <c r="K44" s="24">
        <f>K45+K46</f>
        <v>0</v>
      </c>
      <c r="L44" s="24">
        <f>L45+L46</f>
        <v>0</v>
      </c>
      <c r="M44" s="116" t="s">
        <v>34</v>
      </c>
      <c r="N44" s="123" t="s">
        <v>5</v>
      </c>
      <c r="O44" s="123">
        <v>100</v>
      </c>
      <c r="P44" s="112">
        <v>100</v>
      </c>
      <c r="Q44" s="115" t="s">
        <v>8</v>
      </c>
      <c r="R44" s="115" t="s">
        <v>8</v>
      </c>
    </row>
    <row r="45" spans="1:18" ht="52.5" customHeight="1">
      <c r="A45" s="170"/>
      <c r="B45" s="165"/>
      <c r="C45" s="166"/>
      <c r="D45" s="127"/>
      <c r="E45" s="177"/>
      <c r="F45" s="16" t="s">
        <v>79</v>
      </c>
      <c r="G45" s="44">
        <f>I45+K45</f>
        <v>1714555.93</v>
      </c>
      <c r="H45" s="28">
        <f>SUM(J45:J45)</f>
        <v>1714555.89</v>
      </c>
      <c r="I45" s="18">
        <v>1714555.93</v>
      </c>
      <c r="J45" s="18">
        <v>1714555.89</v>
      </c>
      <c r="K45" s="24">
        <v>0</v>
      </c>
      <c r="L45" s="24">
        <v>0</v>
      </c>
      <c r="M45" s="117"/>
      <c r="N45" s="124"/>
      <c r="O45" s="124"/>
      <c r="P45" s="113"/>
      <c r="Q45" s="115"/>
      <c r="R45" s="115"/>
    </row>
    <row r="46" spans="1:18" ht="34.5" customHeight="1">
      <c r="A46" s="170"/>
      <c r="B46" s="165"/>
      <c r="C46" s="166"/>
      <c r="D46" s="127"/>
      <c r="E46" s="177"/>
      <c r="F46" s="16" t="s">
        <v>80</v>
      </c>
      <c r="G46" s="44">
        <f>I46+K46</f>
        <v>3819710</v>
      </c>
      <c r="H46" s="28">
        <f>SUM(J46:J46)</f>
        <v>3819710</v>
      </c>
      <c r="I46" s="18">
        <v>3819710</v>
      </c>
      <c r="J46" s="18">
        <v>3819710</v>
      </c>
      <c r="K46" s="24">
        <v>0</v>
      </c>
      <c r="L46" s="24">
        <v>0</v>
      </c>
      <c r="M46" s="117"/>
      <c r="N46" s="124"/>
      <c r="O46" s="124"/>
      <c r="P46" s="113"/>
      <c r="Q46" s="115"/>
      <c r="R46" s="115"/>
    </row>
    <row r="47" spans="1:18" ht="45" customHeight="1">
      <c r="A47" s="170"/>
      <c r="B47" s="165"/>
      <c r="C47" s="166"/>
      <c r="D47" s="127"/>
      <c r="E47" s="177"/>
      <c r="F47" s="16" t="s">
        <v>81</v>
      </c>
      <c r="G47" s="44">
        <f t="shared" si="2"/>
        <v>0</v>
      </c>
      <c r="H47" s="28">
        <f>SUM(J47:J47)</f>
        <v>0</v>
      </c>
      <c r="I47" s="18">
        <v>0</v>
      </c>
      <c r="J47" s="18">
        <v>0</v>
      </c>
      <c r="K47" s="24">
        <v>0</v>
      </c>
      <c r="L47" s="24">
        <v>0</v>
      </c>
      <c r="M47" s="117"/>
      <c r="N47" s="124"/>
      <c r="O47" s="124"/>
      <c r="P47" s="113"/>
      <c r="Q47" s="115"/>
      <c r="R47" s="115"/>
    </row>
    <row r="48" spans="1:18" ht="40.5" customHeight="1">
      <c r="A48" s="186"/>
      <c r="B48" s="167"/>
      <c r="C48" s="168"/>
      <c r="D48" s="127"/>
      <c r="E48" s="185"/>
      <c r="F48" s="16" t="s">
        <v>14</v>
      </c>
      <c r="G48" s="44">
        <f t="shared" si="2"/>
        <v>0</v>
      </c>
      <c r="H48" s="28">
        <f>SUM(J48:J48)</f>
        <v>0</v>
      </c>
      <c r="I48" s="18">
        <v>0</v>
      </c>
      <c r="J48" s="18">
        <v>0</v>
      </c>
      <c r="K48" s="24">
        <v>0</v>
      </c>
      <c r="L48" s="24">
        <v>0</v>
      </c>
      <c r="M48" s="118"/>
      <c r="N48" s="125"/>
      <c r="O48" s="125"/>
      <c r="P48" s="114"/>
      <c r="Q48" s="115"/>
      <c r="R48" s="115"/>
    </row>
    <row r="49" spans="1:19" ht="51" customHeight="1">
      <c r="A49" s="169" t="s">
        <v>121</v>
      </c>
      <c r="B49" s="163" t="s">
        <v>228</v>
      </c>
      <c r="C49" s="164"/>
      <c r="D49" s="127" t="s">
        <v>31</v>
      </c>
      <c r="E49" s="129" t="s">
        <v>62</v>
      </c>
      <c r="F49" s="16" t="s">
        <v>7</v>
      </c>
      <c r="G49" s="44">
        <f t="shared" ref="G49:H51" si="3">I49+K49</f>
        <v>2703805.2199999997</v>
      </c>
      <c r="H49" s="44">
        <f t="shared" si="3"/>
        <v>2404788.34</v>
      </c>
      <c r="I49" s="18">
        <f>I50+I51</f>
        <v>1828381.77</v>
      </c>
      <c r="J49" s="18">
        <f>SUM(J50:J53)</f>
        <v>1634701.44</v>
      </c>
      <c r="K49" s="24">
        <f>K50+K51</f>
        <v>875423.45</v>
      </c>
      <c r="L49" s="24">
        <f>L50+L51</f>
        <v>770086.9</v>
      </c>
      <c r="M49" s="116" t="s">
        <v>35</v>
      </c>
      <c r="N49" s="123" t="s">
        <v>5</v>
      </c>
      <c r="O49" s="123">
        <v>100</v>
      </c>
      <c r="P49" s="112">
        <v>100</v>
      </c>
      <c r="Q49" s="115">
        <v>100</v>
      </c>
      <c r="R49" s="115">
        <v>100</v>
      </c>
      <c r="S49" s="7"/>
    </row>
    <row r="50" spans="1:19" ht="57.75" customHeight="1">
      <c r="A50" s="170"/>
      <c r="B50" s="165"/>
      <c r="C50" s="166"/>
      <c r="D50" s="127"/>
      <c r="E50" s="177"/>
      <c r="F50" s="16" t="s">
        <v>79</v>
      </c>
      <c r="G50" s="44">
        <f t="shared" si="3"/>
        <v>1463425.22</v>
      </c>
      <c r="H50" s="44">
        <f t="shared" si="3"/>
        <v>1463425.22</v>
      </c>
      <c r="I50" s="18">
        <v>1078381.77</v>
      </c>
      <c r="J50" s="18">
        <v>1078381.77</v>
      </c>
      <c r="K50" s="24">
        <v>385043.45</v>
      </c>
      <c r="L50" s="24">
        <v>385043.45</v>
      </c>
      <c r="M50" s="117"/>
      <c r="N50" s="124"/>
      <c r="O50" s="124"/>
      <c r="P50" s="113"/>
      <c r="Q50" s="115"/>
      <c r="R50" s="115"/>
    </row>
    <row r="51" spans="1:19" ht="55.5" customHeight="1">
      <c r="A51" s="170"/>
      <c r="B51" s="165"/>
      <c r="C51" s="166"/>
      <c r="D51" s="127"/>
      <c r="E51" s="177"/>
      <c r="F51" s="16" t="s">
        <v>80</v>
      </c>
      <c r="G51" s="44">
        <f t="shared" si="3"/>
        <v>1240380</v>
      </c>
      <c r="H51" s="44">
        <f t="shared" si="3"/>
        <v>941363.12000000011</v>
      </c>
      <c r="I51" s="18">
        <v>750000</v>
      </c>
      <c r="J51" s="18">
        <v>556319.67000000004</v>
      </c>
      <c r="K51" s="24">
        <v>490380</v>
      </c>
      <c r="L51" s="24">
        <v>385043.45</v>
      </c>
      <c r="M51" s="117"/>
      <c r="N51" s="124"/>
      <c r="O51" s="124"/>
      <c r="P51" s="113"/>
      <c r="Q51" s="115"/>
      <c r="R51" s="115"/>
    </row>
    <row r="52" spans="1:19" ht="45" customHeight="1">
      <c r="A52" s="170"/>
      <c r="B52" s="165"/>
      <c r="C52" s="166"/>
      <c r="D52" s="127"/>
      <c r="E52" s="177"/>
      <c r="F52" s="16" t="s">
        <v>81</v>
      </c>
      <c r="G52" s="47">
        <v>0</v>
      </c>
      <c r="H52" s="28">
        <f t="shared" ref="H52:H58" si="4">SUM(J52:J52)</f>
        <v>0</v>
      </c>
      <c r="I52" s="18">
        <v>0</v>
      </c>
      <c r="J52" s="18">
        <v>0</v>
      </c>
      <c r="K52" s="24">
        <v>0</v>
      </c>
      <c r="L52" s="24">
        <v>0</v>
      </c>
      <c r="M52" s="117"/>
      <c r="N52" s="124"/>
      <c r="O52" s="124"/>
      <c r="P52" s="113"/>
      <c r="Q52" s="115"/>
      <c r="R52" s="115"/>
    </row>
    <row r="53" spans="1:19" ht="49.5" customHeight="1">
      <c r="A53" s="186"/>
      <c r="B53" s="167"/>
      <c r="C53" s="168"/>
      <c r="D53" s="127"/>
      <c r="E53" s="185"/>
      <c r="F53" s="16" t="s">
        <v>14</v>
      </c>
      <c r="G53" s="46">
        <v>0</v>
      </c>
      <c r="H53" s="28">
        <f t="shared" si="4"/>
        <v>0</v>
      </c>
      <c r="I53" s="18">
        <v>0</v>
      </c>
      <c r="J53" s="18">
        <v>0</v>
      </c>
      <c r="K53" s="24">
        <v>0</v>
      </c>
      <c r="L53" s="24">
        <v>0</v>
      </c>
      <c r="M53" s="118"/>
      <c r="N53" s="125"/>
      <c r="O53" s="125"/>
      <c r="P53" s="114"/>
      <c r="Q53" s="115"/>
      <c r="R53" s="115"/>
    </row>
    <row r="54" spans="1:19" ht="34.5" customHeight="1">
      <c r="A54" s="169" t="s">
        <v>49</v>
      </c>
      <c r="B54" s="163" t="s">
        <v>229</v>
      </c>
      <c r="C54" s="164"/>
      <c r="D54" s="127" t="s">
        <v>31</v>
      </c>
      <c r="E54" s="129" t="s">
        <v>62</v>
      </c>
      <c r="F54" s="16" t="s">
        <v>7</v>
      </c>
      <c r="G54" s="44">
        <f t="shared" ref="G54:H56" si="5">I54+K54</f>
        <v>34460101.420000002</v>
      </c>
      <c r="H54" s="28">
        <f t="shared" si="5"/>
        <v>33351560.489999998</v>
      </c>
      <c r="I54" s="18">
        <f>I55+I56</f>
        <v>14533785.629999999</v>
      </c>
      <c r="J54" s="18">
        <f>SUM(J55:J58)</f>
        <v>13425244.699999999</v>
      </c>
      <c r="K54" s="24">
        <f>K55+K56</f>
        <v>19926315.789999999</v>
      </c>
      <c r="L54" s="24">
        <f>L55+L56</f>
        <v>19926315.789999999</v>
      </c>
      <c r="M54" s="116" t="s">
        <v>53</v>
      </c>
      <c r="N54" s="123" t="s">
        <v>5</v>
      </c>
      <c r="O54" s="123">
        <v>100</v>
      </c>
      <c r="P54" s="112">
        <v>100</v>
      </c>
      <c r="Q54" s="115">
        <v>100</v>
      </c>
      <c r="R54" s="115">
        <v>100</v>
      </c>
    </row>
    <row r="55" spans="1:19" ht="41.25" customHeight="1">
      <c r="A55" s="170"/>
      <c r="B55" s="165"/>
      <c r="C55" s="166"/>
      <c r="D55" s="127"/>
      <c r="E55" s="177"/>
      <c r="F55" s="16" t="s">
        <v>79</v>
      </c>
      <c r="G55" s="44">
        <f t="shared" si="5"/>
        <v>1723005.07</v>
      </c>
      <c r="H55" s="28">
        <f t="shared" si="5"/>
        <v>1667577.96</v>
      </c>
      <c r="I55" s="18">
        <v>726689.28000000003</v>
      </c>
      <c r="J55" s="18">
        <v>671262.17</v>
      </c>
      <c r="K55" s="24">
        <v>996315.79</v>
      </c>
      <c r="L55" s="24">
        <v>996315.79</v>
      </c>
      <c r="M55" s="117"/>
      <c r="N55" s="124"/>
      <c r="O55" s="124"/>
      <c r="P55" s="113"/>
      <c r="Q55" s="115"/>
      <c r="R55" s="115"/>
    </row>
    <row r="56" spans="1:19" ht="34.5" customHeight="1">
      <c r="A56" s="170"/>
      <c r="B56" s="165"/>
      <c r="C56" s="166"/>
      <c r="D56" s="127"/>
      <c r="E56" s="177"/>
      <c r="F56" s="16" t="s">
        <v>80</v>
      </c>
      <c r="G56" s="44">
        <f t="shared" si="5"/>
        <v>32737096.350000001</v>
      </c>
      <c r="H56" s="28">
        <f t="shared" si="5"/>
        <v>31683982.530000001</v>
      </c>
      <c r="I56" s="18">
        <v>13807096.35</v>
      </c>
      <c r="J56" s="18">
        <v>12753982.529999999</v>
      </c>
      <c r="K56" s="24">
        <v>18930000</v>
      </c>
      <c r="L56" s="24">
        <v>18930000</v>
      </c>
      <c r="M56" s="117"/>
      <c r="N56" s="124"/>
      <c r="O56" s="124"/>
      <c r="P56" s="113"/>
      <c r="Q56" s="115"/>
      <c r="R56" s="115"/>
    </row>
    <row r="57" spans="1:19" ht="42" customHeight="1">
      <c r="A57" s="170"/>
      <c r="B57" s="165"/>
      <c r="C57" s="166"/>
      <c r="D57" s="127"/>
      <c r="E57" s="177"/>
      <c r="F57" s="16" t="s">
        <v>81</v>
      </c>
      <c r="G57" s="44">
        <f>I57</f>
        <v>0</v>
      </c>
      <c r="H57" s="28">
        <f t="shared" si="4"/>
        <v>0</v>
      </c>
      <c r="I57" s="18">
        <v>0</v>
      </c>
      <c r="J57" s="18">
        <v>0</v>
      </c>
      <c r="K57" s="24">
        <v>0</v>
      </c>
      <c r="L57" s="24">
        <v>0</v>
      </c>
      <c r="M57" s="117"/>
      <c r="N57" s="124"/>
      <c r="O57" s="124"/>
      <c r="P57" s="113"/>
      <c r="Q57" s="115"/>
      <c r="R57" s="115"/>
    </row>
    <row r="58" spans="1:19" ht="43.5" customHeight="1">
      <c r="A58" s="186"/>
      <c r="B58" s="167"/>
      <c r="C58" s="168"/>
      <c r="D58" s="127"/>
      <c r="E58" s="185"/>
      <c r="F58" s="16" t="s">
        <v>14</v>
      </c>
      <c r="G58" s="44">
        <f>I58</f>
        <v>0</v>
      </c>
      <c r="H58" s="28">
        <f t="shared" si="4"/>
        <v>0</v>
      </c>
      <c r="I58" s="18">
        <v>0</v>
      </c>
      <c r="J58" s="18">
        <v>0</v>
      </c>
      <c r="K58" s="24">
        <v>0</v>
      </c>
      <c r="L58" s="24">
        <v>0</v>
      </c>
      <c r="M58" s="118"/>
      <c r="N58" s="125"/>
      <c r="O58" s="125"/>
      <c r="P58" s="114"/>
      <c r="Q58" s="115"/>
      <c r="R58" s="115"/>
    </row>
    <row r="59" spans="1:19" ht="34.5" customHeight="1">
      <c r="A59" s="169" t="s">
        <v>52</v>
      </c>
      <c r="B59" s="163" t="s">
        <v>230</v>
      </c>
      <c r="C59" s="164"/>
      <c r="D59" s="127" t="s">
        <v>31</v>
      </c>
      <c r="E59" s="129" t="s">
        <v>62</v>
      </c>
      <c r="F59" s="16" t="s">
        <v>7</v>
      </c>
      <c r="G59" s="44">
        <f>I59+K59</f>
        <v>759900.32000000007</v>
      </c>
      <c r="H59" s="28">
        <f>J59+L59</f>
        <v>759900.32000000007</v>
      </c>
      <c r="I59" s="18">
        <f>I60+I61+I62</f>
        <v>435970.3</v>
      </c>
      <c r="J59" s="18">
        <f>SUM(J60:J63)</f>
        <v>435970.3</v>
      </c>
      <c r="K59" s="24">
        <f>K60</f>
        <v>323930.02</v>
      </c>
      <c r="L59" s="24">
        <f>L60</f>
        <v>323930.02</v>
      </c>
      <c r="M59" s="116" t="s">
        <v>54</v>
      </c>
      <c r="N59" s="217" t="s">
        <v>5</v>
      </c>
      <c r="O59" s="123">
        <v>55</v>
      </c>
      <c r="P59" s="112">
        <v>55</v>
      </c>
      <c r="Q59" s="115">
        <v>55</v>
      </c>
      <c r="R59" s="115">
        <v>55</v>
      </c>
    </row>
    <row r="60" spans="1:19" ht="46.5" customHeight="1">
      <c r="A60" s="170"/>
      <c r="B60" s="165"/>
      <c r="C60" s="166"/>
      <c r="D60" s="127"/>
      <c r="E60" s="177"/>
      <c r="F60" s="16" t="s">
        <v>79</v>
      </c>
      <c r="G60" s="44">
        <f>I60+K60</f>
        <v>759900.32000000007</v>
      </c>
      <c r="H60" s="28">
        <f>J60+L60</f>
        <v>759900.32000000007</v>
      </c>
      <c r="I60" s="18">
        <v>435970.3</v>
      </c>
      <c r="J60" s="18">
        <v>435970.3</v>
      </c>
      <c r="K60" s="24">
        <v>323930.02</v>
      </c>
      <c r="L60" s="24">
        <v>323930.02</v>
      </c>
      <c r="M60" s="117"/>
      <c r="N60" s="217"/>
      <c r="O60" s="124"/>
      <c r="P60" s="113"/>
      <c r="Q60" s="115"/>
      <c r="R60" s="115"/>
    </row>
    <row r="61" spans="1:19" ht="34.5" customHeight="1">
      <c r="A61" s="170"/>
      <c r="B61" s="165"/>
      <c r="C61" s="166"/>
      <c r="D61" s="127"/>
      <c r="E61" s="177"/>
      <c r="F61" s="16" t="s">
        <v>80</v>
      </c>
      <c r="G61" s="44">
        <f>I61+K61</f>
        <v>0</v>
      </c>
      <c r="H61" s="28">
        <v>0</v>
      </c>
      <c r="I61" s="18">
        <v>0</v>
      </c>
      <c r="J61" s="18">
        <v>0</v>
      </c>
      <c r="K61" s="24">
        <v>0</v>
      </c>
      <c r="L61" s="24">
        <v>0</v>
      </c>
      <c r="M61" s="117"/>
      <c r="N61" s="217"/>
      <c r="O61" s="124"/>
      <c r="P61" s="113"/>
      <c r="Q61" s="115"/>
      <c r="R61" s="115"/>
    </row>
    <row r="62" spans="1:19" ht="47.25" customHeight="1">
      <c r="A62" s="170"/>
      <c r="B62" s="165"/>
      <c r="C62" s="166"/>
      <c r="D62" s="127"/>
      <c r="E62" s="177"/>
      <c r="F62" s="16" t="s">
        <v>81</v>
      </c>
      <c r="G62" s="44">
        <f>I62</f>
        <v>0</v>
      </c>
      <c r="H62" s="28">
        <v>0</v>
      </c>
      <c r="I62" s="18">
        <v>0</v>
      </c>
      <c r="J62" s="18">
        <v>0</v>
      </c>
      <c r="K62" s="24">
        <v>0</v>
      </c>
      <c r="L62" s="24">
        <v>0</v>
      </c>
      <c r="M62" s="117"/>
      <c r="N62" s="217"/>
      <c r="O62" s="124"/>
      <c r="P62" s="113"/>
      <c r="Q62" s="115"/>
      <c r="R62" s="115"/>
    </row>
    <row r="63" spans="1:19" ht="33.75" customHeight="1">
      <c r="A63" s="186"/>
      <c r="B63" s="167"/>
      <c r="C63" s="168"/>
      <c r="D63" s="127"/>
      <c r="E63" s="185"/>
      <c r="F63" s="16" t="s">
        <v>14</v>
      </c>
      <c r="G63" s="44">
        <f>I63</f>
        <v>0</v>
      </c>
      <c r="H63" s="28">
        <v>0</v>
      </c>
      <c r="I63" s="18">
        <v>0</v>
      </c>
      <c r="J63" s="18">
        <v>0</v>
      </c>
      <c r="K63" s="24">
        <v>0</v>
      </c>
      <c r="L63" s="24">
        <v>0</v>
      </c>
      <c r="M63" s="118"/>
      <c r="N63" s="217"/>
      <c r="O63" s="125"/>
      <c r="P63" s="113"/>
      <c r="Q63" s="115"/>
      <c r="R63" s="115"/>
    </row>
    <row r="64" spans="1:19" ht="34.5" customHeight="1">
      <c r="A64" s="169" t="s">
        <v>24</v>
      </c>
      <c r="B64" s="163" t="s">
        <v>231</v>
      </c>
      <c r="C64" s="164"/>
      <c r="D64" s="127" t="s">
        <v>31</v>
      </c>
      <c r="E64" s="129" t="s">
        <v>62</v>
      </c>
      <c r="F64" s="16" t="s">
        <v>7</v>
      </c>
      <c r="G64" s="44">
        <f t="shared" ref="G64:H66" si="6">I64+K64</f>
        <v>13045985.66</v>
      </c>
      <c r="H64" s="28">
        <f t="shared" si="6"/>
        <v>13010596.969999999</v>
      </c>
      <c r="I64" s="18">
        <f>I65+I66+I67+I68</f>
        <v>6213457.5800000001</v>
      </c>
      <c r="J64" s="18">
        <f>SUM(J65:J68)</f>
        <v>6178068.8899999997</v>
      </c>
      <c r="K64" s="24">
        <f>K65+K66</f>
        <v>6832528.0800000001</v>
      </c>
      <c r="L64" s="24">
        <f>L65+L66</f>
        <v>6832528.0800000001</v>
      </c>
      <c r="M64" s="116" t="s">
        <v>108</v>
      </c>
      <c r="N64" s="123" t="s">
        <v>5</v>
      </c>
      <c r="O64" s="123">
        <v>100</v>
      </c>
      <c r="P64" s="214">
        <v>100</v>
      </c>
      <c r="Q64" s="232">
        <v>100</v>
      </c>
      <c r="R64" s="232">
        <v>100</v>
      </c>
    </row>
    <row r="65" spans="1:18" ht="51.75" customHeight="1">
      <c r="A65" s="170"/>
      <c r="B65" s="165"/>
      <c r="C65" s="166"/>
      <c r="D65" s="127"/>
      <c r="E65" s="177"/>
      <c r="F65" s="16" t="s">
        <v>79</v>
      </c>
      <c r="G65" s="44">
        <f t="shared" si="6"/>
        <v>730645.65999999992</v>
      </c>
      <c r="H65" s="28">
        <f t="shared" si="6"/>
        <v>730645.65999999992</v>
      </c>
      <c r="I65" s="18">
        <v>71417.58</v>
      </c>
      <c r="J65" s="18">
        <v>71417.58</v>
      </c>
      <c r="K65" s="24">
        <v>659228.07999999996</v>
      </c>
      <c r="L65" s="24">
        <v>659228.07999999996</v>
      </c>
      <c r="M65" s="117"/>
      <c r="N65" s="124"/>
      <c r="O65" s="124"/>
      <c r="P65" s="215"/>
      <c r="Q65" s="232"/>
      <c r="R65" s="232"/>
    </row>
    <row r="66" spans="1:18" ht="34.5" customHeight="1">
      <c r="A66" s="170"/>
      <c r="B66" s="165"/>
      <c r="C66" s="166"/>
      <c r="D66" s="127"/>
      <c r="E66" s="177"/>
      <c r="F66" s="16" t="s">
        <v>80</v>
      </c>
      <c r="G66" s="44">
        <f t="shared" si="6"/>
        <v>12315340</v>
      </c>
      <c r="H66" s="28">
        <f t="shared" si="6"/>
        <v>12279951.309999999</v>
      </c>
      <c r="I66" s="18">
        <v>6142040</v>
      </c>
      <c r="J66" s="18">
        <v>6106651.3099999996</v>
      </c>
      <c r="K66" s="24">
        <v>6173300</v>
      </c>
      <c r="L66" s="24">
        <v>6173300</v>
      </c>
      <c r="M66" s="117"/>
      <c r="N66" s="124"/>
      <c r="O66" s="124"/>
      <c r="P66" s="215"/>
      <c r="Q66" s="232"/>
      <c r="R66" s="232"/>
    </row>
    <row r="67" spans="1:18" ht="42.75" customHeight="1">
      <c r="A67" s="170"/>
      <c r="B67" s="165"/>
      <c r="C67" s="166"/>
      <c r="D67" s="127"/>
      <c r="E67" s="177"/>
      <c r="F67" s="16" t="s">
        <v>81</v>
      </c>
      <c r="G67" s="44">
        <f t="shared" ref="G67:G93" si="7">I67</f>
        <v>0</v>
      </c>
      <c r="H67" s="28">
        <f>SUM(J67:J67)</f>
        <v>0</v>
      </c>
      <c r="I67" s="18">
        <v>0</v>
      </c>
      <c r="J67" s="18">
        <v>0</v>
      </c>
      <c r="K67" s="24">
        <v>0</v>
      </c>
      <c r="L67" s="24">
        <v>0</v>
      </c>
      <c r="M67" s="117"/>
      <c r="N67" s="124"/>
      <c r="O67" s="124"/>
      <c r="P67" s="215"/>
      <c r="Q67" s="232"/>
      <c r="R67" s="232"/>
    </row>
    <row r="68" spans="1:18" ht="30.75" customHeight="1">
      <c r="A68" s="186"/>
      <c r="B68" s="167"/>
      <c r="C68" s="168"/>
      <c r="D68" s="127"/>
      <c r="E68" s="185"/>
      <c r="F68" s="16" t="s">
        <v>14</v>
      </c>
      <c r="G68" s="44">
        <f t="shared" si="7"/>
        <v>0</v>
      </c>
      <c r="H68" s="28">
        <f>SUM(J68:J68)</f>
        <v>0</v>
      </c>
      <c r="I68" s="18">
        <v>0</v>
      </c>
      <c r="J68" s="18">
        <v>0</v>
      </c>
      <c r="K68" s="24">
        <v>0</v>
      </c>
      <c r="L68" s="24">
        <v>0</v>
      </c>
      <c r="M68" s="118"/>
      <c r="N68" s="125"/>
      <c r="O68" s="125"/>
      <c r="P68" s="216"/>
      <c r="Q68" s="232"/>
      <c r="R68" s="232"/>
    </row>
    <row r="69" spans="1:18" ht="34.5" customHeight="1">
      <c r="A69" s="169" t="s">
        <v>50</v>
      </c>
      <c r="B69" s="163" t="s">
        <v>232</v>
      </c>
      <c r="C69" s="164"/>
      <c r="D69" s="127" t="s">
        <v>31</v>
      </c>
      <c r="E69" s="127" t="s">
        <v>62</v>
      </c>
      <c r="F69" s="16" t="s">
        <v>7</v>
      </c>
      <c r="G69" s="44">
        <f>I69+K69</f>
        <v>1456584.0699999998</v>
      </c>
      <c r="H69" s="28">
        <f>J69+L69</f>
        <v>1456584.0699999998</v>
      </c>
      <c r="I69" s="24">
        <f>I70</f>
        <v>710584.07</v>
      </c>
      <c r="J69" s="24">
        <f>SUM(J70:J73)</f>
        <v>710584.07</v>
      </c>
      <c r="K69" s="24">
        <f>K70</f>
        <v>746000</v>
      </c>
      <c r="L69" s="24">
        <f>L70</f>
        <v>746000</v>
      </c>
      <c r="M69" s="122" t="s">
        <v>64</v>
      </c>
      <c r="N69" s="126" t="s">
        <v>5</v>
      </c>
      <c r="O69" s="123">
        <v>5</v>
      </c>
      <c r="P69" s="213">
        <v>5</v>
      </c>
      <c r="Q69" s="213">
        <v>5</v>
      </c>
      <c r="R69" s="213">
        <v>5</v>
      </c>
    </row>
    <row r="70" spans="1:18" ht="46.5" customHeight="1">
      <c r="A70" s="170"/>
      <c r="B70" s="165"/>
      <c r="C70" s="166"/>
      <c r="D70" s="127"/>
      <c r="E70" s="127"/>
      <c r="F70" s="16" t="s">
        <v>79</v>
      </c>
      <c r="G70" s="44">
        <f>I70+K70</f>
        <v>1456584.0699999998</v>
      </c>
      <c r="H70" s="28">
        <f>J70+L70</f>
        <v>1456584.0699999998</v>
      </c>
      <c r="I70" s="24">
        <v>710584.07</v>
      </c>
      <c r="J70" s="24">
        <v>710584.07</v>
      </c>
      <c r="K70" s="24">
        <v>746000</v>
      </c>
      <c r="L70" s="24">
        <v>746000</v>
      </c>
      <c r="M70" s="122"/>
      <c r="N70" s="126"/>
      <c r="O70" s="124"/>
      <c r="P70" s="213"/>
      <c r="Q70" s="213"/>
      <c r="R70" s="213"/>
    </row>
    <row r="71" spans="1:18" ht="34.5" customHeight="1">
      <c r="A71" s="170"/>
      <c r="B71" s="165"/>
      <c r="C71" s="166"/>
      <c r="D71" s="127"/>
      <c r="E71" s="127"/>
      <c r="F71" s="16" t="s">
        <v>80</v>
      </c>
      <c r="G71" s="44">
        <f t="shared" si="7"/>
        <v>0</v>
      </c>
      <c r="H71" s="28">
        <f>SUM(J71:J71)</f>
        <v>0</v>
      </c>
      <c r="I71" s="24">
        <v>0</v>
      </c>
      <c r="J71" s="24">
        <v>0</v>
      </c>
      <c r="K71" s="24">
        <v>0</v>
      </c>
      <c r="L71" s="24">
        <v>0</v>
      </c>
      <c r="M71" s="122"/>
      <c r="N71" s="126"/>
      <c r="O71" s="124"/>
      <c r="P71" s="213"/>
      <c r="Q71" s="213"/>
      <c r="R71" s="213"/>
    </row>
    <row r="72" spans="1:18" ht="40.5" customHeight="1">
      <c r="A72" s="170"/>
      <c r="B72" s="165"/>
      <c r="C72" s="166"/>
      <c r="D72" s="127"/>
      <c r="E72" s="127"/>
      <c r="F72" s="16" t="s">
        <v>81</v>
      </c>
      <c r="G72" s="44">
        <f t="shared" si="7"/>
        <v>0</v>
      </c>
      <c r="H72" s="28">
        <f>SUM(J72:J72)</f>
        <v>0</v>
      </c>
      <c r="I72" s="24">
        <v>0</v>
      </c>
      <c r="J72" s="24">
        <v>0</v>
      </c>
      <c r="K72" s="24">
        <v>0</v>
      </c>
      <c r="L72" s="24">
        <v>0</v>
      </c>
      <c r="M72" s="122"/>
      <c r="N72" s="126"/>
      <c r="O72" s="124"/>
      <c r="P72" s="213"/>
      <c r="Q72" s="213"/>
      <c r="R72" s="213"/>
    </row>
    <row r="73" spans="1:18" ht="34.5" customHeight="1">
      <c r="A73" s="186"/>
      <c r="B73" s="167"/>
      <c r="C73" s="168"/>
      <c r="D73" s="127"/>
      <c r="E73" s="127"/>
      <c r="F73" s="16" t="s">
        <v>14</v>
      </c>
      <c r="G73" s="44">
        <f t="shared" si="7"/>
        <v>0</v>
      </c>
      <c r="H73" s="28">
        <f>SUM(J73:J73)</f>
        <v>0</v>
      </c>
      <c r="I73" s="24">
        <v>0</v>
      </c>
      <c r="J73" s="24">
        <v>0</v>
      </c>
      <c r="K73" s="24">
        <v>0</v>
      </c>
      <c r="L73" s="24">
        <v>0</v>
      </c>
      <c r="M73" s="122"/>
      <c r="N73" s="126"/>
      <c r="O73" s="125"/>
      <c r="P73" s="213"/>
      <c r="Q73" s="213"/>
      <c r="R73" s="213"/>
    </row>
    <row r="74" spans="1:18" ht="34.5" customHeight="1">
      <c r="A74" s="169" t="s">
        <v>122</v>
      </c>
      <c r="B74" s="163" t="s">
        <v>233</v>
      </c>
      <c r="C74" s="164"/>
      <c r="D74" s="127" t="s">
        <v>31</v>
      </c>
      <c r="E74" s="127" t="s">
        <v>62</v>
      </c>
      <c r="F74" s="16" t="s">
        <v>7</v>
      </c>
      <c r="G74" s="44">
        <f>I74+K74</f>
        <v>3349326.77</v>
      </c>
      <c r="H74" s="17">
        <f>J74+L74</f>
        <v>3343185.83</v>
      </c>
      <c r="I74" s="45">
        <f>I75+I76+I77+I78</f>
        <v>1032483.29</v>
      </c>
      <c r="J74" s="18">
        <f>SUM(J75:J78)</f>
        <v>1032483.29</v>
      </c>
      <c r="K74" s="24">
        <f>K75</f>
        <v>2316843.48</v>
      </c>
      <c r="L74" s="24">
        <f>L75</f>
        <v>2310702.54</v>
      </c>
      <c r="M74" s="116" t="s">
        <v>82</v>
      </c>
      <c r="N74" s="123" t="s">
        <v>25</v>
      </c>
      <c r="O74" s="123">
        <v>1570</v>
      </c>
      <c r="P74" s="112">
        <v>1570</v>
      </c>
      <c r="Q74" s="115">
        <v>1570</v>
      </c>
      <c r="R74" s="115">
        <v>1570</v>
      </c>
    </row>
    <row r="75" spans="1:18" ht="44.25" customHeight="1">
      <c r="A75" s="170"/>
      <c r="B75" s="165"/>
      <c r="C75" s="166"/>
      <c r="D75" s="127"/>
      <c r="E75" s="127"/>
      <c r="F75" s="16" t="s">
        <v>79</v>
      </c>
      <c r="G75" s="44">
        <f>I75+K75</f>
        <v>3349326.77</v>
      </c>
      <c r="H75" s="17">
        <f>J75+L75</f>
        <v>3343185.83</v>
      </c>
      <c r="I75" s="45">
        <v>1032483.29</v>
      </c>
      <c r="J75" s="18">
        <v>1032483.29</v>
      </c>
      <c r="K75" s="24">
        <v>2316843.48</v>
      </c>
      <c r="L75" s="24">
        <v>2310702.54</v>
      </c>
      <c r="M75" s="117"/>
      <c r="N75" s="124"/>
      <c r="O75" s="124"/>
      <c r="P75" s="113"/>
      <c r="Q75" s="115"/>
      <c r="R75" s="115"/>
    </row>
    <row r="76" spans="1:18" ht="34.5" customHeight="1">
      <c r="A76" s="170"/>
      <c r="B76" s="165"/>
      <c r="C76" s="166"/>
      <c r="D76" s="127"/>
      <c r="E76" s="127"/>
      <c r="F76" s="16" t="s">
        <v>80</v>
      </c>
      <c r="G76" s="44">
        <f>I76+K76</f>
        <v>0</v>
      </c>
      <c r="H76" s="28">
        <f>SUM(J76:J76)</f>
        <v>0</v>
      </c>
      <c r="I76" s="18">
        <v>0</v>
      </c>
      <c r="J76" s="18">
        <v>0</v>
      </c>
      <c r="K76" s="24">
        <v>0</v>
      </c>
      <c r="L76" s="24">
        <v>0</v>
      </c>
      <c r="M76" s="117"/>
      <c r="N76" s="124"/>
      <c r="O76" s="124"/>
      <c r="P76" s="113"/>
      <c r="Q76" s="115"/>
      <c r="R76" s="115"/>
    </row>
    <row r="77" spans="1:18" ht="38.25" customHeight="1">
      <c r="A77" s="170"/>
      <c r="B77" s="165"/>
      <c r="C77" s="166"/>
      <c r="D77" s="127"/>
      <c r="E77" s="127"/>
      <c r="F77" s="16" t="s">
        <v>81</v>
      </c>
      <c r="G77" s="44">
        <f t="shared" si="7"/>
        <v>0</v>
      </c>
      <c r="H77" s="28">
        <f>SUM(J77:J77)</f>
        <v>0</v>
      </c>
      <c r="I77" s="18">
        <v>0</v>
      </c>
      <c r="J77" s="18">
        <v>0</v>
      </c>
      <c r="K77" s="24">
        <v>0</v>
      </c>
      <c r="L77" s="24">
        <v>0</v>
      </c>
      <c r="M77" s="117"/>
      <c r="N77" s="124"/>
      <c r="O77" s="124"/>
      <c r="P77" s="113"/>
      <c r="Q77" s="115"/>
      <c r="R77" s="115"/>
    </row>
    <row r="78" spans="1:18" ht="34.5" customHeight="1">
      <c r="A78" s="186"/>
      <c r="B78" s="167"/>
      <c r="C78" s="168"/>
      <c r="D78" s="127"/>
      <c r="E78" s="127"/>
      <c r="F78" s="16" t="s">
        <v>14</v>
      </c>
      <c r="G78" s="44">
        <f t="shared" si="7"/>
        <v>0</v>
      </c>
      <c r="H78" s="28">
        <f>SUM(J78:J78)</f>
        <v>0</v>
      </c>
      <c r="I78" s="18">
        <v>0</v>
      </c>
      <c r="J78" s="18">
        <v>0</v>
      </c>
      <c r="K78" s="24">
        <v>0</v>
      </c>
      <c r="L78" s="24">
        <v>0</v>
      </c>
      <c r="M78" s="118"/>
      <c r="N78" s="125"/>
      <c r="O78" s="125"/>
      <c r="P78" s="114"/>
      <c r="Q78" s="115"/>
      <c r="R78" s="115"/>
    </row>
    <row r="79" spans="1:18" ht="34.5" customHeight="1">
      <c r="A79" s="169" t="s">
        <v>123</v>
      </c>
      <c r="B79" s="163" t="s">
        <v>234</v>
      </c>
      <c r="C79" s="164"/>
      <c r="D79" s="127" t="s">
        <v>31</v>
      </c>
      <c r="E79" s="127" t="s">
        <v>62</v>
      </c>
      <c r="F79" s="16" t="s">
        <v>7</v>
      </c>
      <c r="G79" s="44">
        <f t="shared" ref="G79:H81" si="8">I79+K79</f>
        <v>715850973.23000002</v>
      </c>
      <c r="H79" s="28">
        <f t="shared" si="8"/>
        <v>715837377.86000001</v>
      </c>
      <c r="I79" s="18">
        <f>I80+I81</f>
        <v>329951701.23000002</v>
      </c>
      <c r="J79" s="18">
        <f>SUM(J80:J83)</f>
        <v>329951701.23000002</v>
      </c>
      <c r="K79" s="24">
        <f>K81</f>
        <v>385899272</v>
      </c>
      <c r="L79" s="24">
        <f>L81</f>
        <v>385885676.63</v>
      </c>
      <c r="M79" s="210" t="s">
        <v>89</v>
      </c>
      <c r="N79" s="123" t="s">
        <v>5</v>
      </c>
      <c r="O79" s="123">
        <v>100</v>
      </c>
      <c r="P79" s="112">
        <v>100</v>
      </c>
      <c r="Q79" s="115">
        <v>100</v>
      </c>
      <c r="R79" s="115">
        <v>100</v>
      </c>
    </row>
    <row r="80" spans="1:18" ht="52.5" customHeight="1">
      <c r="A80" s="170"/>
      <c r="B80" s="165"/>
      <c r="C80" s="166"/>
      <c r="D80" s="127"/>
      <c r="E80" s="127"/>
      <c r="F80" s="16" t="s">
        <v>79</v>
      </c>
      <c r="G80" s="44">
        <f t="shared" si="8"/>
        <v>0</v>
      </c>
      <c r="H80" s="28">
        <f t="shared" si="8"/>
        <v>0</v>
      </c>
      <c r="I80" s="32">
        <v>0</v>
      </c>
      <c r="J80" s="32">
        <v>0</v>
      </c>
      <c r="K80" s="32">
        <v>0</v>
      </c>
      <c r="L80" s="32">
        <v>0</v>
      </c>
      <c r="M80" s="211"/>
      <c r="N80" s="124"/>
      <c r="O80" s="124"/>
      <c r="P80" s="113"/>
      <c r="Q80" s="115"/>
      <c r="R80" s="115"/>
    </row>
    <row r="81" spans="1:18" ht="34.5" customHeight="1">
      <c r="A81" s="170"/>
      <c r="B81" s="165"/>
      <c r="C81" s="166"/>
      <c r="D81" s="127"/>
      <c r="E81" s="127"/>
      <c r="F81" s="16" t="s">
        <v>80</v>
      </c>
      <c r="G81" s="44">
        <f t="shared" si="8"/>
        <v>715850973.23000002</v>
      </c>
      <c r="H81" s="28">
        <f t="shared" si="8"/>
        <v>715837377.86000001</v>
      </c>
      <c r="I81" s="18">
        <v>329951701.23000002</v>
      </c>
      <c r="J81" s="26">
        <v>329951701.23000002</v>
      </c>
      <c r="K81" s="32">
        <v>385899272</v>
      </c>
      <c r="L81" s="32">
        <v>385885676.63</v>
      </c>
      <c r="M81" s="211"/>
      <c r="N81" s="124"/>
      <c r="O81" s="124"/>
      <c r="P81" s="113"/>
      <c r="Q81" s="115"/>
      <c r="R81" s="115"/>
    </row>
    <row r="82" spans="1:18" ht="42" customHeight="1">
      <c r="A82" s="170"/>
      <c r="B82" s="165"/>
      <c r="C82" s="166"/>
      <c r="D82" s="127"/>
      <c r="E82" s="127"/>
      <c r="F82" s="16" t="s">
        <v>81</v>
      </c>
      <c r="G82" s="44">
        <f t="shared" si="7"/>
        <v>0</v>
      </c>
      <c r="H82" s="28">
        <f t="shared" ref="H82:H88" si="9">SUM(J82:J82)</f>
        <v>0</v>
      </c>
      <c r="I82" s="18">
        <v>0</v>
      </c>
      <c r="J82" s="18">
        <v>0</v>
      </c>
      <c r="K82" s="24">
        <v>0</v>
      </c>
      <c r="L82" s="24">
        <v>0</v>
      </c>
      <c r="M82" s="211"/>
      <c r="N82" s="124"/>
      <c r="O82" s="124"/>
      <c r="P82" s="113"/>
      <c r="Q82" s="115"/>
      <c r="R82" s="115"/>
    </row>
    <row r="83" spans="1:18" ht="46.5" customHeight="1">
      <c r="A83" s="186"/>
      <c r="B83" s="167"/>
      <c r="C83" s="168"/>
      <c r="D83" s="127"/>
      <c r="E83" s="127"/>
      <c r="F83" s="16" t="s">
        <v>14</v>
      </c>
      <c r="G83" s="44">
        <f t="shared" si="7"/>
        <v>0</v>
      </c>
      <c r="H83" s="28">
        <f t="shared" si="9"/>
        <v>0</v>
      </c>
      <c r="I83" s="18">
        <v>0</v>
      </c>
      <c r="J83" s="18">
        <v>0</v>
      </c>
      <c r="K83" s="24">
        <v>0</v>
      </c>
      <c r="L83" s="24">
        <v>0</v>
      </c>
      <c r="M83" s="212"/>
      <c r="N83" s="125"/>
      <c r="O83" s="125"/>
      <c r="P83" s="114"/>
      <c r="Q83" s="115"/>
      <c r="R83" s="115"/>
    </row>
    <row r="84" spans="1:18" ht="39.75" customHeight="1">
      <c r="A84" s="169" t="s">
        <v>124</v>
      </c>
      <c r="B84" s="163" t="s">
        <v>235</v>
      </c>
      <c r="C84" s="164"/>
      <c r="D84" s="127" t="s">
        <v>31</v>
      </c>
      <c r="E84" s="127" t="s">
        <v>62</v>
      </c>
      <c r="F84" s="16" t="s">
        <v>7</v>
      </c>
      <c r="G84" s="44">
        <f t="shared" ref="G84:H86" si="10">I84+K84</f>
        <v>2385208</v>
      </c>
      <c r="H84" s="44">
        <f t="shared" si="10"/>
        <v>1639654.7400000002</v>
      </c>
      <c r="I84" s="18">
        <f>I85+I86</f>
        <v>1183362</v>
      </c>
      <c r="J84" s="18">
        <f>SUM(J85:J88)</f>
        <v>895547.18</v>
      </c>
      <c r="K84" s="24">
        <f>K86</f>
        <v>1201846</v>
      </c>
      <c r="L84" s="24">
        <f>L86</f>
        <v>744107.56</v>
      </c>
      <c r="M84" s="116" t="s">
        <v>74</v>
      </c>
      <c r="N84" s="123" t="s">
        <v>5</v>
      </c>
      <c r="O84" s="123">
        <v>100</v>
      </c>
      <c r="P84" s="112">
        <v>100</v>
      </c>
      <c r="Q84" s="115">
        <v>100</v>
      </c>
      <c r="R84" s="115">
        <v>100</v>
      </c>
    </row>
    <row r="85" spans="1:18" ht="49.5" customHeight="1">
      <c r="A85" s="170"/>
      <c r="B85" s="165"/>
      <c r="C85" s="166"/>
      <c r="D85" s="127"/>
      <c r="E85" s="127"/>
      <c r="F85" s="16" t="s">
        <v>79</v>
      </c>
      <c r="G85" s="44">
        <f t="shared" si="10"/>
        <v>0</v>
      </c>
      <c r="H85" s="44">
        <f t="shared" si="10"/>
        <v>0</v>
      </c>
      <c r="I85" s="18">
        <v>0</v>
      </c>
      <c r="J85" s="18">
        <v>0</v>
      </c>
      <c r="K85" s="24">
        <v>0</v>
      </c>
      <c r="L85" s="24">
        <v>0</v>
      </c>
      <c r="M85" s="117"/>
      <c r="N85" s="124"/>
      <c r="O85" s="124"/>
      <c r="P85" s="113"/>
      <c r="Q85" s="115"/>
      <c r="R85" s="115"/>
    </row>
    <row r="86" spans="1:18" ht="32.25" customHeight="1">
      <c r="A86" s="170"/>
      <c r="B86" s="165"/>
      <c r="C86" s="166"/>
      <c r="D86" s="127"/>
      <c r="E86" s="127"/>
      <c r="F86" s="16" t="s">
        <v>80</v>
      </c>
      <c r="G86" s="44">
        <f t="shared" si="10"/>
        <v>2385208</v>
      </c>
      <c r="H86" s="44">
        <f t="shared" si="10"/>
        <v>1639654.7400000002</v>
      </c>
      <c r="I86" s="18">
        <v>1183362</v>
      </c>
      <c r="J86" s="18">
        <v>895547.18</v>
      </c>
      <c r="K86" s="24">
        <v>1201846</v>
      </c>
      <c r="L86" s="24">
        <v>744107.56</v>
      </c>
      <c r="M86" s="117"/>
      <c r="N86" s="124"/>
      <c r="O86" s="124"/>
      <c r="P86" s="113"/>
      <c r="Q86" s="115"/>
      <c r="R86" s="115"/>
    </row>
    <row r="87" spans="1:18" ht="38.25" customHeight="1">
      <c r="A87" s="170"/>
      <c r="B87" s="165"/>
      <c r="C87" s="166"/>
      <c r="D87" s="127"/>
      <c r="E87" s="127"/>
      <c r="F87" s="16" t="s">
        <v>81</v>
      </c>
      <c r="G87" s="44">
        <f t="shared" si="7"/>
        <v>0</v>
      </c>
      <c r="H87" s="28">
        <f t="shared" si="9"/>
        <v>0</v>
      </c>
      <c r="I87" s="18">
        <v>0</v>
      </c>
      <c r="J87" s="18">
        <v>0</v>
      </c>
      <c r="K87" s="24">
        <v>0</v>
      </c>
      <c r="L87" s="24">
        <v>0</v>
      </c>
      <c r="M87" s="117"/>
      <c r="N87" s="124"/>
      <c r="O87" s="124"/>
      <c r="P87" s="113"/>
      <c r="Q87" s="115"/>
      <c r="R87" s="115"/>
    </row>
    <row r="88" spans="1:18" ht="39.75" customHeight="1">
      <c r="A88" s="186"/>
      <c r="B88" s="167"/>
      <c r="C88" s="168"/>
      <c r="D88" s="127"/>
      <c r="E88" s="127"/>
      <c r="F88" s="16" t="s">
        <v>14</v>
      </c>
      <c r="G88" s="44">
        <f t="shared" si="7"/>
        <v>0</v>
      </c>
      <c r="H88" s="28">
        <f t="shared" si="9"/>
        <v>0</v>
      </c>
      <c r="I88" s="18">
        <v>0</v>
      </c>
      <c r="J88" s="18">
        <v>0</v>
      </c>
      <c r="K88" s="24">
        <v>0</v>
      </c>
      <c r="L88" s="24">
        <v>0</v>
      </c>
      <c r="M88" s="118"/>
      <c r="N88" s="125"/>
      <c r="O88" s="125"/>
      <c r="P88" s="114"/>
      <c r="Q88" s="115"/>
      <c r="R88" s="115"/>
    </row>
    <row r="89" spans="1:18" ht="39.75" customHeight="1">
      <c r="A89" s="169" t="s">
        <v>125</v>
      </c>
      <c r="B89" s="163" t="s">
        <v>236</v>
      </c>
      <c r="C89" s="164"/>
      <c r="D89" s="127" t="s">
        <v>31</v>
      </c>
      <c r="E89" s="127" t="s">
        <v>62</v>
      </c>
      <c r="F89" s="16" t="s">
        <v>7</v>
      </c>
      <c r="G89" s="44">
        <f t="shared" ref="G89:H91" si="11">I89+K89</f>
        <v>32196873.350000001</v>
      </c>
      <c r="H89" s="17">
        <f t="shared" si="11"/>
        <v>32196873.350000001</v>
      </c>
      <c r="I89" s="19">
        <f>SUM(I90:I93)</f>
        <v>15473286.41</v>
      </c>
      <c r="J89" s="19">
        <f>SUM(J90:J93)</f>
        <v>15473286.41</v>
      </c>
      <c r="K89" s="19">
        <f>K90+K91</f>
        <v>16723586.940000001</v>
      </c>
      <c r="L89" s="19">
        <f>L90+L91</f>
        <v>16723586.940000001</v>
      </c>
      <c r="M89" s="116" t="s">
        <v>77</v>
      </c>
      <c r="N89" s="123" t="s">
        <v>5</v>
      </c>
      <c r="O89" s="123">
        <v>100</v>
      </c>
      <c r="P89" s="112">
        <v>100</v>
      </c>
      <c r="Q89" s="115">
        <v>100</v>
      </c>
      <c r="R89" s="115">
        <v>100</v>
      </c>
    </row>
    <row r="90" spans="1:18" ht="45" customHeight="1">
      <c r="A90" s="170"/>
      <c r="B90" s="165"/>
      <c r="C90" s="166"/>
      <c r="D90" s="127"/>
      <c r="E90" s="127"/>
      <c r="F90" s="16" t="s">
        <v>79</v>
      </c>
      <c r="G90" s="44">
        <f t="shared" si="11"/>
        <v>10093860.989999998</v>
      </c>
      <c r="H90" s="17">
        <f t="shared" si="11"/>
        <v>10093860.989999998</v>
      </c>
      <c r="I90" s="19">
        <v>4580570.5999999996</v>
      </c>
      <c r="J90" s="24">
        <v>4580570.5999999996</v>
      </c>
      <c r="K90" s="24">
        <v>5513290.3899999997</v>
      </c>
      <c r="L90" s="24">
        <v>5513290.3899999997</v>
      </c>
      <c r="M90" s="117"/>
      <c r="N90" s="124"/>
      <c r="O90" s="124"/>
      <c r="P90" s="113"/>
      <c r="Q90" s="115"/>
      <c r="R90" s="115"/>
    </row>
    <row r="91" spans="1:18" ht="39.75" customHeight="1">
      <c r="A91" s="170"/>
      <c r="B91" s="165"/>
      <c r="C91" s="166"/>
      <c r="D91" s="127"/>
      <c r="E91" s="127"/>
      <c r="F91" s="16" t="s">
        <v>80</v>
      </c>
      <c r="G91" s="44">
        <f t="shared" si="11"/>
        <v>22103012.359999999</v>
      </c>
      <c r="H91" s="17">
        <f t="shared" si="11"/>
        <v>22103012.359999999</v>
      </c>
      <c r="I91" s="24">
        <v>10892715.810000001</v>
      </c>
      <c r="J91" s="24">
        <v>10892715.810000001</v>
      </c>
      <c r="K91" s="24">
        <v>11210296.550000001</v>
      </c>
      <c r="L91" s="24">
        <v>11210296.550000001</v>
      </c>
      <c r="M91" s="117"/>
      <c r="N91" s="124"/>
      <c r="O91" s="124"/>
      <c r="P91" s="113"/>
      <c r="Q91" s="115"/>
      <c r="R91" s="115"/>
    </row>
    <row r="92" spans="1:18" ht="39.75" customHeight="1">
      <c r="A92" s="170"/>
      <c r="B92" s="165"/>
      <c r="C92" s="166"/>
      <c r="D92" s="127"/>
      <c r="E92" s="127"/>
      <c r="F92" s="16" t="s">
        <v>81</v>
      </c>
      <c r="G92" s="44">
        <f t="shared" si="7"/>
        <v>0</v>
      </c>
      <c r="H92" s="28">
        <f t="shared" ref="H92:H98" si="12">SUM(J92:J92)</f>
        <v>0</v>
      </c>
      <c r="I92" s="24">
        <v>0</v>
      </c>
      <c r="J92" s="24">
        <v>0</v>
      </c>
      <c r="K92" s="24">
        <v>0</v>
      </c>
      <c r="L92" s="24">
        <v>0</v>
      </c>
      <c r="M92" s="117"/>
      <c r="N92" s="124"/>
      <c r="O92" s="124"/>
      <c r="P92" s="113"/>
      <c r="Q92" s="115"/>
      <c r="R92" s="115"/>
    </row>
    <row r="93" spans="1:18" ht="36" customHeight="1">
      <c r="A93" s="186"/>
      <c r="B93" s="167"/>
      <c r="C93" s="168"/>
      <c r="D93" s="127"/>
      <c r="E93" s="127"/>
      <c r="F93" s="16" t="s">
        <v>14</v>
      </c>
      <c r="G93" s="44">
        <f t="shared" si="7"/>
        <v>0</v>
      </c>
      <c r="H93" s="28">
        <f t="shared" si="12"/>
        <v>0</v>
      </c>
      <c r="I93" s="24">
        <v>0</v>
      </c>
      <c r="J93" s="24">
        <v>0</v>
      </c>
      <c r="K93" s="24">
        <v>0</v>
      </c>
      <c r="L93" s="24">
        <v>0</v>
      </c>
      <c r="M93" s="118"/>
      <c r="N93" s="125"/>
      <c r="O93" s="125"/>
      <c r="P93" s="114"/>
      <c r="Q93" s="115"/>
      <c r="R93" s="115"/>
    </row>
    <row r="94" spans="1:18" ht="34.5" customHeight="1">
      <c r="A94" s="169" t="s">
        <v>126</v>
      </c>
      <c r="B94" s="163" t="s">
        <v>237</v>
      </c>
      <c r="C94" s="164"/>
      <c r="D94" s="127" t="s">
        <v>31</v>
      </c>
      <c r="E94" s="127" t="s">
        <v>62</v>
      </c>
      <c r="F94" s="16" t="s">
        <v>7</v>
      </c>
      <c r="G94" s="44">
        <f>I94+K94</f>
        <v>1167287.5899999999</v>
      </c>
      <c r="H94" s="28">
        <f>J94+L94</f>
        <v>1167287.5899999999</v>
      </c>
      <c r="I94" s="24">
        <f>I95+I96</f>
        <v>508974.1</v>
      </c>
      <c r="J94" s="24">
        <f>SUM(J95:J98)</f>
        <v>508974.1</v>
      </c>
      <c r="K94" s="24">
        <f>K95</f>
        <v>658313.49</v>
      </c>
      <c r="L94" s="24">
        <f>L95</f>
        <v>658313.49</v>
      </c>
      <c r="M94" s="116" t="s">
        <v>92</v>
      </c>
      <c r="N94" s="123" t="s">
        <v>5</v>
      </c>
      <c r="O94" s="123">
        <v>100</v>
      </c>
      <c r="P94" s="112">
        <v>100</v>
      </c>
      <c r="Q94" s="115">
        <v>100</v>
      </c>
      <c r="R94" s="115">
        <v>100</v>
      </c>
    </row>
    <row r="95" spans="1:18" ht="45.75" customHeight="1">
      <c r="A95" s="170"/>
      <c r="B95" s="165"/>
      <c r="C95" s="166"/>
      <c r="D95" s="127"/>
      <c r="E95" s="127"/>
      <c r="F95" s="16" t="s">
        <v>79</v>
      </c>
      <c r="G95" s="44">
        <f>I95+K95</f>
        <v>1167287.5899999999</v>
      </c>
      <c r="H95" s="28">
        <f>J95+L95</f>
        <v>1167287.5899999999</v>
      </c>
      <c r="I95" s="24">
        <v>508974.1</v>
      </c>
      <c r="J95" s="24">
        <v>508974.1</v>
      </c>
      <c r="K95" s="24">
        <v>658313.49</v>
      </c>
      <c r="L95" s="24">
        <v>658313.49</v>
      </c>
      <c r="M95" s="117"/>
      <c r="N95" s="124"/>
      <c r="O95" s="124"/>
      <c r="P95" s="113"/>
      <c r="Q95" s="115"/>
      <c r="R95" s="115"/>
    </row>
    <row r="96" spans="1:18" ht="39.75" customHeight="1">
      <c r="A96" s="170"/>
      <c r="B96" s="165"/>
      <c r="C96" s="166"/>
      <c r="D96" s="127"/>
      <c r="E96" s="127"/>
      <c r="F96" s="16" t="s">
        <v>80</v>
      </c>
      <c r="G96" s="44">
        <f>I96+K96</f>
        <v>0</v>
      </c>
      <c r="H96" s="28">
        <f t="shared" si="12"/>
        <v>0</v>
      </c>
      <c r="I96" s="24">
        <v>0</v>
      </c>
      <c r="J96" s="24">
        <v>0</v>
      </c>
      <c r="K96" s="24">
        <v>0</v>
      </c>
      <c r="L96" s="24">
        <v>0</v>
      </c>
      <c r="M96" s="117"/>
      <c r="N96" s="124"/>
      <c r="O96" s="124"/>
      <c r="P96" s="113"/>
      <c r="Q96" s="115"/>
      <c r="R96" s="115"/>
    </row>
    <row r="97" spans="1:18" ht="39.75" customHeight="1">
      <c r="A97" s="170"/>
      <c r="B97" s="165"/>
      <c r="C97" s="166"/>
      <c r="D97" s="127"/>
      <c r="E97" s="127"/>
      <c r="F97" s="16" t="s">
        <v>81</v>
      </c>
      <c r="G97" s="44">
        <f t="shared" ref="G97:G123" si="13">I97</f>
        <v>0</v>
      </c>
      <c r="H97" s="28">
        <f t="shared" si="12"/>
        <v>0</v>
      </c>
      <c r="I97" s="24">
        <v>0</v>
      </c>
      <c r="J97" s="24">
        <v>0</v>
      </c>
      <c r="K97" s="24">
        <v>0</v>
      </c>
      <c r="L97" s="24">
        <v>0</v>
      </c>
      <c r="M97" s="117"/>
      <c r="N97" s="124"/>
      <c r="O97" s="124"/>
      <c r="P97" s="113"/>
      <c r="Q97" s="115"/>
      <c r="R97" s="115"/>
    </row>
    <row r="98" spans="1:18" ht="36" customHeight="1">
      <c r="A98" s="186"/>
      <c r="B98" s="167"/>
      <c r="C98" s="168"/>
      <c r="D98" s="127"/>
      <c r="E98" s="127"/>
      <c r="F98" s="16" t="s">
        <v>14</v>
      </c>
      <c r="G98" s="44">
        <f t="shared" si="13"/>
        <v>0</v>
      </c>
      <c r="H98" s="28">
        <f t="shared" si="12"/>
        <v>0</v>
      </c>
      <c r="I98" s="24">
        <v>0</v>
      </c>
      <c r="J98" s="24">
        <v>0</v>
      </c>
      <c r="K98" s="24">
        <v>0</v>
      </c>
      <c r="L98" s="24">
        <v>0</v>
      </c>
      <c r="M98" s="118"/>
      <c r="N98" s="125"/>
      <c r="O98" s="125"/>
      <c r="P98" s="114"/>
      <c r="Q98" s="115"/>
      <c r="R98" s="115"/>
    </row>
    <row r="99" spans="1:18" ht="39.75" customHeight="1">
      <c r="A99" s="169" t="s">
        <v>127</v>
      </c>
      <c r="B99" s="163" t="s">
        <v>238</v>
      </c>
      <c r="C99" s="164"/>
      <c r="D99" s="127" t="s">
        <v>31</v>
      </c>
      <c r="E99" s="127" t="s">
        <v>62</v>
      </c>
      <c r="F99" s="16" t="s">
        <v>7</v>
      </c>
      <c r="G99" s="44">
        <f>I99+K99</f>
        <v>2231146.8600000003</v>
      </c>
      <c r="H99" s="28">
        <f>J99+L99</f>
        <v>2229332.3600000003</v>
      </c>
      <c r="I99" s="24">
        <f>I100</f>
        <v>1146146.8600000001</v>
      </c>
      <c r="J99" s="24">
        <f>SUM(J100:J103)</f>
        <v>1146146.8600000001</v>
      </c>
      <c r="K99" s="24">
        <f>K100</f>
        <v>1085000</v>
      </c>
      <c r="L99" s="24">
        <f>L100</f>
        <v>1083185.5</v>
      </c>
      <c r="M99" s="116" t="s">
        <v>93</v>
      </c>
      <c r="N99" s="123" t="s">
        <v>5</v>
      </c>
      <c r="O99" s="123">
        <v>100</v>
      </c>
      <c r="P99" s="112">
        <v>100</v>
      </c>
      <c r="Q99" s="115">
        <v>100</v>
      </c>
      <c r="R99" s="115">
        <v>100</v>
      </c>
    </row>
    <row r="100" spans="1:18" ht="54" customHeight="1">
      <c r="A100" s="170"/>
      <c r="B100" s="165"/>
      <c r="C100" s="166"/>
      <c r="D100" s="127"/>
      <c r="E100" s="127"/>
      <c r="F100" s="43" t="s">
        <v>79</v>
      </c>
      <c r="G100" s="44">
        <f>I100+K100</f>
        <v>2231146.8600000003</v>
      </c>
      <c r="H100" s="28">
        <f>J100+L100</f>
        <v>2229332.3600000003</v>
      </c>
      <c r="I100" s="24">
        <v>1146146.8600000001</v>
      </c>
      <c r="J100" s="24">
        <v>1146146.8600000001</v>
      </c>
      <c r="K100" s="24">
        <v>1085000</v>
      </c>
      <c r="L100" s="24">
        <v>1083185.5</v>
      </c>
      <c r="M100" s="117"/>
      <c r="N100" s="124"/>
      <c r="O100" s="124"/>
      <c r="P100" s="113"/>
      <c r="Q100" s="115"/>
      <c r="R100" s="115"/>
    </row>
    <row r="101" spans="1:18" ht="39.75" customHeight="1">
      <c r="A101" s="170"/>
      <c r="B101" s="165"/>
      <c r="C101" s="166"/>
      <c r="D101" s="127"/>
      <c r="E101" s="127"/>
      <c r="F101" s="43" t="s">
        <v>80</v>
      </c>
      <c r="G101" s="44">
        <f t="shared" si="13"/>
        <v>0</v>
      </c>
      <c r="H101" s="28">
        <v>0</v>
      </c>
      <c r="I101" s="24">
        <v>0</v>
      </c>
      <c r="J101" s="24">
        <v>0</v>
      </c>
      <c r="K101" s="24">
        <v>0</v>
      </c>
      <c r="L101" s="24">
        <v>0</v>
      </c>
      <c r="M101" s="117"/>
      <c r="N101" s="124"/>
      <c r="O101" s="124"/>
      <c r="P101" s="113"/>
      <c r="Q101" s="115"/>
      <c r="R101" s="115"/>
    </row>
    <row r="102" spans="1:18" ht="43.5" customHeight="1">
      <c r="A102" s="170"/>
      <c r="B102" s="165"/>
      <c r="C102" s="166"/>
      <c r="D102" s="127"/>
      <c r="E102" s="127"/>
      <c r="F102" s="43" t="s">
        <v>81</v>
      </c>
      <c r="G102" s="44">
        <f t="shared" si="13"/>
        <v>0</v>
      </c>
      <c r="H102" s="28">
        <v>0</v>
      </c>
      <c r="I102" s="24">
        <v>0</v>
      </c>
      <c r="J102" s="24">
        <v>0</v>
      </c>
      <c r="K102" s="24">
        <v>0</v>
      </c>
      <c r="L102" s="24">
        <v>0</v>
      </c>
      <c r="M102" s="117"/>
      <c r="N102" s="124"/>
      <c r="O102" s="124"/>
      <c r="P102" s="113"/>
      <c r="Q102" s="115"/>
      <c r="R102" s="115"/>
    </row>
    <row r="103" spans="1:18" ht="39.75" customHeight="1">
      <c r="A103" s="186"/>
      <c r="B103" s="167"/>
      <c r="C103" s="168"/>
      <c r="D103" s="127"/>
      <c r="E103" s="127"/>
      <c r="F103" s="43" t="s">
        <v>14</v>
      </c>
      <c r="G103" s="44">
        <f t="shared" si="13"/>
        <v>0</v>
      </c>
      <c r="H103" s="28">
        <v>0</v>
      </c>
      <c r="I103" s="24">
        <v>0</v>
      </c>
      <c r="J103" s="24">
        <v>0</v>
      </c>
      <c r="K103" s="24">
        <v>0</v>
      </c>
      <c r="L103" s="24">
        <v>0</v>
      </c>
      <c r="M103" s="118"/>
      <c r="N103" s="125"/>
      <c r="O103" s="125"/>
      <c r="P103" s="114"/>
      <c r="Q103" s="115"/>
      <c r="R103" s="115"/>
    </row>
    <row r="104" spans="1:18" ht="39.75" customHeight="1">
      <c r="A104" s="169" t="s">
        <v>128</v>
      </c>
      <c r="B104" s="163" t="s">
        <v>239</v>
      </c>
      <c r="C104" s="164"/>
      <c r="D104" s="127" t="s">
        <v>31</v>
      </c>
      <c r="E104" s="127" t="s">
        <v>62</v>
      </c>
      <c r="F104" s="30" t="s">
        <v>7</v>
      </c>
      <c r="G104" s="44">
        <f t="shared" ref="G104:H106" si="14">I104+K104</f>
        <v>46895436</v>
      </c>
      <c r="H104" s="28">
        <f t="shared" si="14"/>
        <v>46564438.450000003</v>
      </c>
      <c r="I104" s="24">
        <f>I105+I106+I107</f>
        <v>23178204</v>
      </c>
      <c r="J104" s="24">
        <f>J105+J106+J107</f>
        <v>23141692.109999999</v>
      </c>
      <c r="K104" s="24">
        <f>K106</f>
        <v>23717232</v>
      </c>
      <c r="L104" s="24">
        <f>L106</f>
        <v>23422746.34</v>
      </c>
      <c r="M104" s="122" t="s">
        <v>95</v>
      </c>
      <c r="N104" s="126" t="s">
        <v>5</v>
      </c>
      <c r="O104" s="123">
        <v>100</v>
      </c>
      <c r="P104" s="126">
        <v>100</v>
      </c>
      <c r="Q104" s="126">
        <v>100</v>
      </c>
      <c r="R104" s="126">
        <v>100</v>
      </c>
    </row>
    <row r="105" spans="1:18" ht="48" customHeight="1">
      <c r="A105" s="170"/>
      <c r="B105" s="165"/>
      <c r="C105" s="166"/>
      <c r="D105" s="127"/>
      <c r="E105" s="127"/>
      <c r="F105" s="30" t="s">
        <v>79</v>
      </c>
      <c r="G105" s="44">
        <f t="shared" si="14"/>
        <v>0</v>
      </c>
      <c r="H105" s="28">
        <f t="shared" si="14"/>
        <v>0</v>
      </c>
      <c r="I105" s="24">
        <v>0</v>
      </c>
      <c r="J105" s="24">
        <v>0</v>
      </c>
      <c r="K105" s="24">
        <v>0</v>
      </c>
      <c r="L105" s="24">
        <v>0</v>
      </c>
      <c r="M105" s="122"/>
      <c r="N105" s="126"/>
      <c r="O105" s="124"/>
      <c r="P105" s="126"/>
      <c r="Q105" s="126"/>
      <c r="R105" s="126"/>
    </row>
    <row r="106" spans="1:18" ht="39.75" customHeight="1">
      <c r="A106" s="170"/>
      <c r="B106" s="165"/>
      <c r="C106" s="166"/>
      <c r="D106" s="127"/>
      <c r="E106" s="127"/>
      <c r="F106" s="30" t="s">
        <v>80</v>
      </c>
      <c r="G106" s="44">
        <f t="shared" si="14"/>
        <v>46895436</v>
      </c>
      <c r="H106" s="28">
        <f t="shared" si="14"/>
        <v>46564438.450000003</v>
      </c>
      <c r="I106" s="24">
        <v>23178204</v>
      </c>
      <c r="J106" s="24">
        <v>23141692.109999999</v>
      </c>
      <c r="K106" s="24">
        <v>23717232</v>
      </c>
      <c r="L106" s="24">
        <v>23422746.34</v>
      </c>
      <c r="M106" s="122"/>
      <c r="N106" s="126"/>
      <c r="O106" s="124"/>
      <c r="P106" s="126"/>
      <c r="Q106" s="126"/>
      <c r="R106" s="126"/>
    </row>
    <row r="107" spans="1:18" ht="39.75" customHeight="1">
      <c r="A107" s="170"/>
      <c r="B107" s="165"/>
      <c r="C107" s="166"/>
      <c r="D107" s="127"/>
      <c r="E107" s="127"/>
      <c r="F107" s="30" t="s">
        <v>81</v>
      </c>
      <c r="G107" s="44">
        <f t="shared" si="13"/>
        <v>0</v>
      </c>
      <c r="H107" s="28">
        <f>J107</f>
        <v>0</v>
      </c>
      <c r="I107" s="24">
        <v>0</v>
      </c>
      <c r="J107" s="24">
        <v>0</v>
      </c>
      <c r="K107" s="24">
        <v>0</v>
      </c>
      <c r="L107" s="24">
        <v>0</v>
      </c>
      <c r="M107" s="122"/>
      <c r="N107" s="126"/>
      <c r="O107" s="124"/>
      <c r="P107" s="126"/>
      <c r="Q107" s="126"/>
      <c r="R107" s="126"/>
    </row>
    <row r="108" spans="1:18" ht="39.75" customHeight="1">
      <c r="A108" s="186"/>
      <c r="B108" s="167"/>
      <c r="C108" s="168"/>
      <c r="D108" s="127"/>
      <c r="E108" s="127"/>
      <c r="F108" s="30" t="s">
        <v>14</v>
      </c>
      <c r="G108" s="44">
        <f t="shared" si="13"/>
        <v>0</v>
      </c>
      <c r="H108" s="28">
        <f>J108</f>
        <v>0</v>
      </c>
      <c r="I108" s="24">
        <v>0</v>
      </c>
      <c r="J108" s="24">
        <v>0</v>
      </c>
      <c r="K108" s="24">
        <v>0</v>
      </c>
      <c r="L108" s="24">
        <v>0</v>
      </c>
      <c r="M108" s="122"/>
      <c r="N108" s="126"/>
      <c r="O108" s="125"/>
      <c r="P108" s="126"/>
      <c r="Q108" s="126"/>
      <c r="R108" s="126"/>
    </row>
    <row r="109" spans="1:18" ht="30.75" customHeight="1">
      <c r="A109" s="169" t="s">
        <v>129</v>
      </c>
      <c r="B109" s="163" t="s">
        <v>240</v>
      </c>
      <c r="C109" s="164"/>
      <c r="D109" s="127" t="s">
        <v>31</v>
      </c>
      <c r="E109" s="127" t="s">
        <v>62</v>
      </c>
      <c r="F109" s="30" t="str">
        <f t="shared" ref="F109:F118" si="15">F104</f>
        <v>Всего, из них раходы за счет:</v>
      </c>
      <c r="G109" s="44">
        <f t="shared" ref="G109:H111" si="16">I109+K109</f>
        <v>71717.179999999993</v>
      </c>
      <c r="H109" s="28">
        <f t="shared" si="16"/>
        <v>71717.179999999993</v>
      </c>
      <c r="I109" s="24">
        <f>I110+I111</f>
        <v>36363.64</v>
      </c>
      <c r="J109" s="24">
        <f>J110+J111+J112+J113</f>
        <v>36363.64</v>
      </c>
      <c r="K109" s="24">
        <f>K110+K111</f>
        <v>35353.54</v>
      </c>
      <c r="L109" s="24">
        <f>L110+L111</f>
        <v>35353.54</v>
      </c>
      <c r="M109" s="116" t="s">
        <v>106</v>
      </c>
      <c r="N109" s="123" t="s">
        <v>5</v>
      </c>
      <c r="O109" s="123">
        <v>100</v>
      </c>
      <c r="P109" s="123">
        <v>100</v>
      </c>
      <c r="Q109" s="126">
        <v>100</v>
      </c>
      <c r="R109" s="126">
        <v>100</v>
      </c>
    </row>
    <row r="110" spans="1:18" ht="54.75" customHeight="1">
      <c r="A110" s="170"/>
      <c r="B110" s="165"/>
      <c r="C110" s="166"/>
      <c r="D110" s="127"/>
      <c r="E110" s="127"/>
      <c r="F110" s="30" t="str">
        <f t="shared" si="15"/>
        <v>Налоговых и неналоговых доходов, поступлений в местный бюджет  нецелевого характера</v>
      </c>
      <c r="G110" s="44">
        <f t="shared" si="16"/>
        <v>717.18000000000006</v>
      </c>
      <c r="H110" s="28">
        <f t="shared" si="16"/>
        <v>717.18000000000006</v>
      </c>
      <c r="I110" s="24">
        <v>363.64</v>
      </c>
      <c r="J110" s="24">
        <v>363.64</v>
      </c>
      <c r="K110" s="24">
        <v>353.54</v>
      </c>
      <c r="L110" s="24">
        <v>353.54</v>
      </c>
      <c r="M110" s="117"/>
      <c r="N110" s="124"/>
      <c r="O110" s="124"/>
      <c r="P110" s="124"/>
      <c r="Q110" s="126"/>
      <c r="R110" s="126"/>
    </row>
    <row r="111" spans="1:18" ht="39.75" customHeight="1">
      <c r="A111" s="170"/>
      <c r="B111" s="165"/>
      <c r="C111" s="166"/>
      <c r="D111" s="127"/>
      <c r="E111" s="127"/>
      <c r="F111" s="30" t="str">
        <f t="shared" si="15"/>
        <v>Поступлений в местный бюджет  целевого характера</v>
      </c>
      <c r="G111" s="44">
        <f t="shared" si="16"/>
        <v>71000</v>
      </c>
      <c r="H111" s="28">
        <f t="shared" si="16"/>
        <v>71000</v>
      </c>
      <c r="I111" s="24">
        <v>36000</v>
      </c>
      <c r="J111" s="24">
        <v>36000</v>
      </c>
      <c r="K111" s="24">
        <v>35000</v>
      </c>
      <c r="L111" s="24">
        <v>35000</v>
      </c>
      <c r="M111" s="117"/>
      <c r="N111" s="124"/>
      <c r="O111" s="124"/>
      <c r="P111" s="124"/>
      <c r="Q111" s="126"/>
      <c r="R111" s="126"/>
    </row>
    <row r="112" spans="1:18" ht="39.75" customHeight="1">
      <c r="A112" s="170"/>
      <c r="B112" s="165"/>
      <c r="C112" s="166"/>
      <c r="D112" s="127"/>
      <c r="E112" s="127"/>
      <c r="F112" s="30" t="str">
        <f t="shared" si="15"/>
        <v>Иных источников финансирования, предусмотренных законодательством</v>
      </c>
      <c r="G112" s="44">
        <f t="shared" si="13"/>
        <v>0</v>
      </c>
      <c r="H112" s="28">
        <f>J112</f>
        <v>0</v>
      </c>
      <c r="I112" s="24">
        <v>0</v>
      </c>
      <c r="J112" s="24">
        <v>0</v>
      </c>
      <c r="K112" s="24">
        <v>0</v>
      </c>
      <c r="L112" s="24">
        <v>0</v>
      </c>
      <c r="M112" s="117"/>
      <c r="N112" s="124"/>
      <c r="O112" s="124"/>
      <c r="P112" s="124"/>
      <c r="Q112" s="126"/>
      <c r="R112" s="126"/>
    </row>
    <row r="113" spans="1:18" ht="39.75" customHeight="1">
      <c r="A113" s="186"/>
      <c r="B113" s="167"/>
      <c r="C113" s="168"/>
      <c r="D113" s="127"/>
      <c r="E113" s="127"/>
      <c r="F113" s="30" t="str">
        <f t="shared" si="15"/>
        <v>Переходящего остатка бюджетных средств</v>
      </c>
      <c r="G113" s="44">
        <f t="shared" si="13"/>
        <v>0</v>
      </c>
      <c r="H113" s="28">
        <f>J113</f>
        <v>0</v>
      </c>
      <c r="I113" s="24">
        <v>0</v>
      </c>
      <c r="J113" s="24">
        <v>0</v>
      </c>
      <c r="K113" s="24">
        <v>0</v>
      </c>
      <c r="L113" s="24">
        <v>0</v>
      </c>
      <c r="M113" s="118"/>
      <c r="N113" s="125"/>
      <c r="O113" s="125"/>
      <c r="P113" s="125"/>
      <c r="Q113" s="126"/>
      <c r="R113" s="126"/>
    </row>
    <row r="114" spans="1:18" ht="39.75" customHeight="1">
      <c r="A114" s="169" t="s">
        <v>130</v>
      </c>
      <c r="B114" s="163" t="s">
        <v>241</v>
      </c>
      <c r="C114" s="164"/>
      <c r="D114" s="127" t="s">
        <v>31</v>
      </c>
      <c r="E114" s="127" t="s">
        <v>62</v>
      </c>
      <c r="F114" s="30" t="str">
        <f t="shared" si="15"/>
        <v>Всего, из них раходы за счет:</v>
      </c>
      <c r="G114" s="44">
        <f t="shared" ref="G114:H116" si="17">I114+K114</f>
        <v>8581818.1899999995</v>
      </c>
      <c r="H114" s="28">
        <f t="shared" si="17"/>
        <v>8581818.1899999995</v>
      </c>
      <c r="I114" s="24">
        <f>I115+I116+I117+I118</f>
        <v>606060.61</v>
      </c>
      <c r="J114" s="24">
        <f>J115+J116+J117+J118</f>
        <v>606060.61</v>
      </c>
      <c r="K114" s="24">
        <f>K115+K116</f>
        <v>7975757.5800000001</v>
      </c>
      <c r="L114" s="24">
        <f>L115+L116</f>
        <v>7975757.5800000001</v>
      </c>
      <c r="M114" s="116" t="s">
        <v>109</v>
      </c>
      <c r="N114" s="123" t="s">
        <v>5</v>
      </c>
      <c r="O114" s="123">
        <v>100</v>
      </c>
      <c r="P114" s="123">
        <v>100</v>
      </c>
      <c r="Q114" s="126">
        <v>100</v>
      </c>
      <c r="R114" s="126">
        <v>100</v>
      </c>
    </row>
    <row r="115" spans="1:18" ht="46.5" customHeight="1">
      <c r="A115" s="170"/>
      <c r="B115" s="165"/>
      <c r="C115" s="166"/>
      <c r="D115" s="127"/>
      <c r="E115" s="127"/>
      <c r="F115" s="30" t="str">
        <f t="shared" si="15"/>
        <v>Налоговых и неналоговых доходов, поступлений в местный бюджет  нецелевого характера</v>
      </c>
      <c r="G115" s="44">
        <f t="shared" si="17"/>
        <v>85818.19</v>
      </c>
      <c r="H115" s="28">
        <f t="shared" si="17"/>
        <v>85818.19</v>
      </c>
      <c r="I115" s="24">
        <v>6060.61</v>
      </c>
      <c r="J115" s="24">
        <v>6060.61</v>
      </c>
      <c r="K115" s="24">
        <v>79757.58</v>
      </c>
      <c r="L115" s="24">
        <v>79757.58</v>
      </c>
      <c r="M115" s="117"/>
      <c r="N115" s="124"/>
      <c r="O115" s="124"/>
      <c r="P115" s="124"/>
      <c r="Q115" s="126"/>
      <c r="R115" s="126"/>
    </row>
    <row r="116" spans="1:18" ht="39.75" customHeight="1">
      <c r="A116" s="170"/>
      <c r="B116" s="165"/>
      <c r="C116" s="166"/>
      <c r="D116" s="127"/>
      <c r="E116" s="127"/>
      <c r="F116" s="30" t="str">
        <f t="shared" si="15"/>
        <v>Поступлений в местный бюджет  целевого характера</v>
      </c>
      <c r="G116" s="44">
        <f t="shared" si="17"/>
        <v>8496000</v>
      </c>
      <c r="H116" s="28">
        <f t="shared" si="17"/>
        <v>8496000</v>
      </c>
      <c r="I116" s="24">
        <v>600000</v>
      </c>
      <c r="J116" s="24">
        <v>600000</v>
      </c>
      <c r="K116" s="24">
        <v>7896000</v>
      </c>
      <c r="L116" s="24">
        <v>7896000</v>
      </c>
      <c r="M116" s="117"/>
      <c r="N116" s="124"/>
      <c r="O116" s="124"/>
      <c r="P116" s="124"/>
      <c r="Q116" s="126"/>
      <c r="R116" s="126"/>
    </row>
    <row r="117" spans="1:18" ht="39.75" customHeight="1">
      <c r="A117" s="170"/>
      <c r="B117" s="165"/>
      <c r="C117" s="166"/>
      <c r="D117" s="127"/>
      <c r="E117" s="127"/>
      <c r="F117" s="30" t="str">
        <f t="shared" si="15"/>
        <v>Иных источников финансирования, предусмотренных законодательством</v>
      </c>
      <c r="G117" s="44">
        <f t="shared" si="13"/>
        <v>0</v>
      </c>
      <c r="H117" s="28">
        <f>J117</f>
        <v>0</v>
      </c>
      <c r="I117" s="24">
        <v>0</v>
      </c>
      <c r="J117" s="24">
        <v>0</v>
      </c>
      <c r="K117" s="24">
        <v>0</v>
      </c>
      <c r="L117" s="24">
        <v>0</v>
      </c>
      <c r="M117" s="117"/>
      <c r="N117" s="124"/>
      <c r="O117" s="124"/>
      <c r="P117" s="124"/>
      <c r="Q117" s="126"/>
      <c r="R117" s="126"/>
    </row>
    <row r="118" spans="1:18" ht="39.75" customHeight="1">
      <c r="A118" s="186"/>
      <c r="B118" s="167"/>
      <c r="C118" s="168"/>
      <c r="D118" s="127"/>
      <c r="E118" s="127"/>
      <c r="F118" s="30" t="str">
        <f t="shared" si="15"/>
        <v>Переходящего остатка бюджетных средств</v>
      </c>
      <c r="G118" s="44">
        <f t="shared" si="13"/>
        <v>0</v>
      </c>
      <c r="H118" s="28">
        <f>J118</f>
        <v>0</v>
      </c>
      <c r="I118" s="24">
        <v>0</v>
      </c>
      <c r="J118" s="24">
        <v>0</v>
      </c>
      <c r="K118" s="24">
        <v>0</v>
      </c>
      <c r="L118" s="24">
        <v>0</v>
      </c>
      <c r="M118" s="118"/>
      <c r="N118" s="125"/>
      <c r="O118" s="125"/>
      <c r="P118" s="125"/>
      <c r="Q118" s="126"/>
      <c r="R118" s="126"/>
    </row>
    <row r="119" spans="1:18" ht="39.75" customHeight="1">
      <c r="A119" s="169" t="s">
        <v>131</v>
      </c>
      <c r="B119" s="163" t="s">
        <v>242</v>
      </c>
      <c r="C119" s="164"/>
      <c r="D119" s="127" t="s">
        <v>31</v>
      </c>
      <c r="E119" s="127" t="s">
        <v>62</v>
      </c>
      <c r="F119" s="43" t="str">
        <f>F104</f>
        <v>Всего, из них раходы за счет:</v>
      </c>
      <c r="G119" s="44">
        <f t="shared" ref="G119:H121" si="18">I119+K119</f>
        <v>238220.18</v>
      </c>
      <c r="H119" s="28">
        <f t="shared" si="18"/>
        <v>238220.18</v>
      </c>
      <c r="I119" s="24">
        <f>I120+I121</f>
        <v>114920.76000000001</v>
      </c>
      <c r="J119" s="24">
        <f>J120+J121+J122+J123</f>
        <v>114920.76000000001</v>
      </c>
      <c r="K119" s="24">
        <f>K120+K121</f>
        <v>123299.42</v>
      </c>
      <c r="L119" s="24">
        <f>L120+L121</f>
        <v>123299.42</v>
      </c>
      <c r="M119" s="171" t="s">
        <v>76</v>
      </c>
      <c r="N119" s="126" t="s">
        <v>5</v>
      </c>
      <c r="O119" s="123">
        <v>100</v>
      </c>
      <c r="P119" s="126">
        <v>100</v>
      </c>
      <c r="Q119" s="126">
        <v>100</v>
      </c>
      <c r="R119" s="126">
        <v>100</v>
      </c>
    </row>
    <row r="120" spans="1:18" ht="50.25" customHeight="1">
      <c r="A120" s="170"/>
      <c r="B120" s="165"/>
      <c r="C120" s="166"/>
      <c r="D120" s="127"/>
      <c r="E120" s="127"/>
      <c r="F120" s="43" t="str">
        <f>F105</f>
        <v>Налоговых и неналоговых доходов, поступлений в местный бюджет  нецелевого характера</v>
      </c>
      <c r="G120" s="44">
        <f t="shared" si="18"/>
        <v>89993.3</v>
      </c>
      <c r="H120" s="28">
        <f t="shared" si="18"/>
        <v>89993.3</v>
      </c>
      <c r="I120" s="24">
        <v>42543.66</v>
      </c>
      <c r="J120" s="24">
        <v>42543.66</v>
      </c>
      <c r="K120" s="24">
        <v>47449.64</v>
      </c>
      <c r="L120" s="24">
        <v>47449.64</v>
      </c>
      <c r="M120" s="173"/>
      <c r="N120" s="126"/>
      <c r="O120" s="124"/>
      <c r="P120" s="126"/>
      <c r="Q120" s="126"/>
      <c r="R120" s="126"/>
    </row>
    <row r="121" spans="1:18" ht="39.75" customHeight="1">
      <c r="A121" s="170"/>
      <c r="B121" s="165"/>
      <c r="C121" s="166"/>
      <c r="D121" s="127"/>
      <c r="E121" s="127"/>
      <c r="F121" s="43" t="str">
        <f>F106</f>
        <v>Поступлений в местный бюджет  целевого характера</v>
      </c>
      <c r="G121" s="44">
        <f t="shared" si="18"/>
        <v>148226.88</v>
      </c>
      <c r="H121" s="28">
        <f t="shared" si="18"/>
        <v>148226.88</v>
      </c>
      <c r="I121" s="24">
        <v>72377.100000000006</v>
      </c>
      <c r="J121" s="24">
        <v>72377.100000000006</v>
      </c>
      <c r="K121" s="24">
        <v>75849.78</v>
      </c>
      <c r="L121" s="24">
        <v>75849.78</v>
      </c>
      <c r="M121" s="173"/>
      <c r="N121" s="126"/>
      <c r="O121" s="124"/>
      <c r="P121" s="126"/>
      <c r="Q121" s="126"/>
      <c r="R121" s="126"/>
    </row>
    <row r="122" spans="1:18" ht="39.75" customHeight="1">
      <c r="A122" s="170"/>
      <c r="B122" s="165"/>
      <c r="C122" s="166"/>
      <c r="D122" s="127"/>
      <c r="E122" s="127"/>
      <c r="F122" s="43" t="str">
        <f>F107</f>
        <v>Иных источников финансирования, предусмотренных законодательством</v>
      </c>
      <c r="G122" s="44">
        <f t="shared" si="13"/>
        <v>0</v>
      </c>
      <c r="H122" s="28">
        <f>J122</f>
        <v>0</v>
      </c>
      <c r="I122" s="24">
        <v>0</v>
      </c>
      <c r="J122" s="24">
        <v>0</v>
      </c>
      <c r="K122" s="24">
        <v>0</v>
      </c>
      <c r="L122" s="24">
        <v>0</v>
      </c>
      <c r="M122" s="173"/>
      <c r="N122" s="126"/>
      <c r="O122" s="124"/>
      <c r="P122" s="126"/>
      <c r="Q122" s="126"/>
      <c r="R122" s="126"/>
    </row>
    <row r="123" spans="1:18" ht="39.75" customHeight="1">
      <c r="A123" s="186"/>
      <c r="B123" s="167"/>
      <c r="C123" s="168"/>
      <c r="D123" s="127"/>
      <c r="E123" s="127"/>
      <c r="F123" s="16" t="str">
        <f>F108</f>
        <v>Переходящего остатка бюджетных средств</v>
      </c>
      <c r="G123" s="44">
        <f t="shared" si="13"/>
        <v>0</v>
      </c>
      <c r="H123" s="28">
        <f>J123</f>
        <v>0</v>
      </c>
      <c r="I123" s="24">
        <v>0</v>
      </c>
      <c r="J123" s="24">
        <v>0</v>
      </c>
      <c r="K123" s="24">
        <v>0</v>
      </c>
      <c r="L123" s="24">
        <v>0</v>
      </c>
      <c r="M123" s="175"/>
      <c r="N123" s="126"/>
      <c r="O123" s="125"/>
      <c r="P123" s="126"/>
      <c r="Q123" s="126"/>
      <c r="R123" s="126"/>
    </row>
    <row r="124" spans="1:18" ht="39.75" customHeight="1">
      <c r="A124" s="169" t="s">
        <v>176</v>
      </c>
      <c r="B124" s="163" t="s">
        <v>243</v>
      </c>
      <c r="C124" s="78"/>
      <c r="D124" s="127" t="s">
        <v>31</v>
      </c>
      <c r="E124" s="127" t="s">
        <v>62</v>
      </c>
      <c r="F124" s="30" t="str">
        <f>F119</f>
        <v>Всего, из них раходы за счет:</v>
      </c>
      <c r="G124" s="44">
        <f t="shared" ref="G124:G132" si="19">K124</f>
        <v>2525252.5299999998</v>
      </c>
      <c r="H124" s="44">
        <f>L124</f>
        <v>2525252.5299999998</v>
      </c>
      <c r="I124" s="24">
        <v>0</v>
      </c>
      <c r="J124" s="24">
        <v>0</v>
      </c>
      <c r="K124" s="24">
        <f>K125+K126</f>
        <v>2525252.5299999998</v>
      </c>
      <c r="L124" s="24">
        <f>L125+L126</f>
        <v>2525252.5299999998</v>
      </c>
      <c r="M124" s="122" t="s">
        <v>194</v>
      </c>
      <c r="N124" s="132" t="s">
        <v>5</v>
      </c>
      <c r="O124" s="132" t="s">
        <v>8</v>
      </c>
      <c r="P124" s="132" t="s">
        <v>8</v>
      </c>
      <c r="Q124" s="132">
        <v>100</v>
      </c>
      <c r="R124" s="126">
        <v>100</v>
      </c>
    </row>
    <row r="125" spans="1:18" ht="39.75" customHeight="1">
      <c r="A125" s="170"/>
      <c r="B125" s="165"/>
      <c r="C125" s="78"/>
      <c r="D125" s="127"/>
      <c r="E125" s="127"/>
      <c r="F125" s="30" t="str">
        <f>F120</f>
        <v>Налоговых и неналоговых доходов, поступлений в местный бюджет  нецелевого характера</v>
      </c>
      <c r="G125" s="44">
        <f t="shared" si="19"/>
        <v>25252.53</v>
      </c>
      <c r="H125" s="44">
        <f>L125</f>
        <v>25252.53</v>
      </c>
      <c r="I125" s="24">
        <v>0</v>
      </c>
      <c r="J125" s="24">
        <v>0</v>
      </c>
      <c r="K125" s="24">
        <v>25252.53</v>
      </c>
      <c r="L125" s="24">
        <v>25252.53</v>
      </c>
      <c r="M125" s="122"/>
      <c r="N125" s="133"/>
      <c r="O125" s="133"/>
      <c r="P125" s="133"/>
      <c r="Q125" s="133"/>
      <c r="R125" s="126"/>
    </row>
    <row r="126" spans="1:18" ht="39.75" customHeight="1">
      <c r="A126" s="170"/>
      <c r="B126" s="165"/>
      <c r="C126" s="78"/>
      <c r="D126" s="127"/>
      <c r="E126" s="127"/>
      <c r="F126" s="30" t="str">
        <f t="shared" ref="F126:F148" si="20">F121</f>
        <v>Поступлений в местный бюджет  целевого характера</v>
      </c>
      <c r="G126" s="44">
        <f t="shared" si="19"/>
        <v>2500000</v>
      </c>
      <c r="H126" s="44">
        <f>L126</f>
        <v>2500000</v>
      </c>
      <c r="I126" s="24">
        <v>0</v>
      </c>
      <c r="J126" s="24">
        <v>0</v>
      </c>
      <c r="K126" s="24">
        <v>2500000</v>
      </c>
      <c r="L126" s="24">
        <v>2500000</v>
      </c>
      <c r="M126" s="122"/>
      <c r="N126" s="133"/>
      <c r="O126" s="133"/>
      <c r="P126" s="133"/>
      <c r="Q126" s="133"/>
      <c r="R126" s="126"/>
    </row>
    <row r="127" spans="1:18" ht="39.75" customHeight="1">
      <c r="A127" s="170"/>
      <c r="B127" s="165"/>
      <c r="C127" s="78"/>
      <c r="D127" s="127"/>
      <c r="E127" s="127"/>
      <c r="F127" s="30" t="str">
        <f t="shared" si="20"/>
        <v>Иных источников финансирования, предусмотренных законодательством</v>
      </c>
      <c r="G127" s="44">
        <f t="shared" si="19"/>
        <v>0</v>
      </c>
      <c r="H127" s="44">
        <v>0</v>
      </c>
      <c r="I127" s="24">
        <v>0</v>
      </c>
      <c r="J127" s="24">
        <v>0</v>
      </c>
      <c r="K127" s="24">
        <v>0</v>
      </c>
      <c r="L127" s="24">
        <v>0</v>
      </c>
      <c r="M127" s="122"/>
      <c r="N127" s="133"/>
      <c r="O127" s="133"/>
      <c r="P127" s="133"/>
      <c r="Q127" s="133"/>
      <c r="R127" s="126"/>
    </row>
    <row r="128" spans="1:18" ht="39.75" customHeight="1">
      <c r="A128" s="186"/>
      <c r="B128" s="167"/>
      <c r="C128" s="78"/>
      <c r="D128" s="127"/>
      <c r="E128" s="127"/>
      <c r="F128" s="30" t="str">
        <f t="shared" si="20"/>
        <v>Переходящего остатка бюджетных средств</v>
      </c>
      <c r="G128" s="44">
        <f t="shared" si="19"/>
        <v>0</v>
      </c>
      <c r="H128" s="44">
        <v>0</v>
      </c>
      <c r="I128" s="24">
        <v>0</v>
      </c>
      <c r="J128" s="24">
        <v>0</v>
      </c>
      <c r="K128" s="24">
        <v>0</v>
      </c>
      <c r="L128" s="24">
        <v>0</v>
      </c>
      <c r="M128" s="122"/>
      <c r="N128" s="134"/>
      <c r="O128" s="134"/>
      <c r="P128" s="134"/>
      <c r="Q128" s="134"/>
      <c r="R128" s="126"/>
    </row>
    <row r="129" spans="1:18" ht="39.75" customHeight="1">
      <c r="A129" s="169" t="s">
        <v>177</v>
      </c>
      <c r="B129" s="163" t="s">
        <v>244</v>
      </c>
      <c r="C129" s="78"/>
      <c r="D129" s="127" t="s">
        <v>31</v>
      </c>
      <c r="E129" s="127" t="s">
        <v>62</v>
      </c>
      <c r="F129" s="30" t="str">
        <f t="shared" si="20"/>
        <v>Всего, из них раходы за счет:</v>
      </c>
      <c r="G129" s="44">
        <f t="shared" si="19"/>
        <v>3500000</v>
      </c>
      <c r="H129" s="44">
        <f>L129</f>
        <v>1790000</v>
      </c>
      <c r="I129" s="24">
        <v>0</v>
      </c>
      <c r="J129" s="24">
        <v>0</v>
      </c>
      <c r="K129" s="24">
        <f>K130+K131</f>
        <v>3500000</v>
      </c>
      <c r="L129" s="24">
        <f>L130+L131</f>
        <v>1790000</v>
      </c>
      <c r="M129" s="122" t="s">
        <v>195</v>
      </c>
      <c r="N129" s="126" t="s">
        <v>196</v>
      </c>
      <c r="O129" s="126" t="s">
        <v>8</v>
      </c>
      <c r="P129" s="126" t="s">
        <v>8</v>
      </c>
      <c r="Q129" s="126">
        <v>100</v>
      </c>
      <c r="R129" s="126">
        <v>100</v>
      </c>
    </row>
    <row r="130" spans="1:18" ht="39.75" customHeight="1">
      <c r="A130" s="170"/>
      <c r="B130" s="165"/>
      <c r="C130" s="78"/>
      <c r="D130" s="127"/>
      <c r="E130" s="127"/>
      <c r="F130" s="30" t="str">
        <f t="shared" si="20"/>
        <v>Налоговых и неналоговых доходов, поступлений в местный бюджет  нецелевого характера</v>
      </c>
      <c r="G130" s="44">
        <f t="shared" si="19"/>
        <v>35000</v>
      </c>
      <c r="H130" s="44">
        <f>L130</f>
        <v>17900</v>
      </c>
      <c r="I130" s="24">
        <v>0</v>
      </c>
      <c r="J130" s="24">
        <v>0</v>
      </c>
      <c r="K130" s="24">
        <v>35000</v>
      </c>
      <c r="L130" s="24">
        <v>17900</v>
      </c>
      <c r="M130" s="122"/>
      <c r="N130" s="126"/>
      <c r="O130" s="126"/>
      <c r="P130" s="126"/>
      <c r="Q130" s="126"/>
      <c r="R130" s="126"/>
    </row>
    <row r="131" spans="1:18" ht="39.75" customHeight="1">
      <c r="A131" s="170"/>
      <c r="B131" s="165"/>
      <c r="C131" s="78"/>
      <c r="D131" s="127"/>
      <c r="E131" s="127"/>
      <c r="F131" s="30" t="str">
        <f t="shared" si="20"/>
        <v>Поступлений в местный бюджет  целевого характера</v>
      </c>
      <c r="G131" s="44">
        <f t="shared" si="19"/>
        <v>3465000</v>
      </c>
      <c r="H131" s="44">
        <f>L131</f>
        <v>1772100</v>
      </c>
      <c r="I131" s="24">
        <v>0</v>
      </c>
      <c r="J131" s="24">
        <v>0</v>
      </c>
      <c r="K131" s="24">
        <v>3465000</v>
      </c>
      <c r="L131" s="24">
        <v>1772100</v>
      </c>
      <c r="M131" s="122"/>
      <c r="N131" s="126"/>
      <c r="O131" s="126"/>
      <c r="P131" s="126"/>
      <c r="Q131" s="126"/>
      <c r="R131" s="126"/>
    </row>
    <row r="132" spans="1:18" ht="39.75" customHeight="1">
      <c r="A132" s="170"/>
      <c r="B132" s="165"/>
      <c r="C132" s="78"/>
      <c r="D132" s="127"/>
      <c r="E132" s="127"/>
      <c r="F132" s="30" t="str">
        <f t="shared" si="20"/>
        <v>Иных источников финансирования, предусмотренных законодательством</v>
      </c>
      <c r="G132" s="44">
        <f t="shared" si="19"/>
        <v>0</v>
      </c>
      <c r="H132" s="44">
        <v>0</v>
      </c>
      <c r="I132" s="24">
        <v>0</v>
      </c>
      <c r="J132" s="24">
        <v>0</v>
      </c>
      <c r="K132" s="24">
        <v>0</v>
      </c>
      <c r="L132" s="24">
        <v>0</v>
      </c>
      <c r="M132" s="122"/>
      <c r="N132" s="126"/>
      <c r="O132" s="126"/>
      <c r="P132" s="126"/>
      <c r="Q132" s="126"/>
      <c r="R132" s="126"/>
    </row>
    <row r="133" spans="1:18" ht="39.75" customHeight="1">
      <c r="A133" s="186"/>
      <c r="B133" s="167"/>
      <c r="C133" s="78"/>
      <c r="D133" s="127"/>
      <c r="E133" s="127"/>
      <c r="F133" s="30" t="str">
        <f t="shared" si="20"/>
        <v>Переходящего остатка бюджетных средств</v>
      </c>
      <c r="G133" s="44">
        <v>0</v>
      </c>
      <c r="H133" s="44">
        <v>0</v>
      </c>
      <c r="I133" s="24">
        <v>0</v>
      </c>
      <c r="J133" s="24">
        <v>0</v>
      </c>
      <c r="K133" s="24">
        <v>0</v>
      </c>
      <c r="L133" s="24">
        <v>0</v>
      </c>
      <c r="M133" s="122"/>
      <c r="N133" s="126"/>
      <c r="O133" s="126"/>
      <c r="P133" s="126"/>
      <c r="Q133" s="126"/>
      <c r="R133" s="126"/>
    </row>
    <row r="134" spans="1:18" ht="39.75" customHeight="1">
      <c r="A134" s="169" t="s">
        <v>178</v>
      </c>
      <c r="B134" s="163" t="s">
        <v>245</v>
      </c>
      <c r="C134" s="78"/>
      <c r="D134" s="127" t="s">
        <v>31</v>
      </c>
      <c r="E134" s="127" t="s">
        <v>62</v>
      </c>
      <c r="F134" s="30" t="str">
        <f t="shared" si="20"/>
        <v>Всего, из них раходы за счет:</v>
      </c>
      <c r="G134" s="44">
        <f t="shared" ref="G134:H136" si="21">K134</f>
        <v>187904.63</v>
      </c>
      <c r="H134" s="44">
        <f t="shared" si="21"/>
        <v>187904.63</v>
      </c>
      <c r="I134" s="24">
        <v>0</v>
      </c>
      <c r="J134" s="24">
        <v>0</v>
      </c>
      <c r="K134" s="24">
        <f>K135+K136</f>
        <v>187904.63</v>
      </c>
      <c r="L134" s="24">
        <f>L135+L136</f>
        <v>187904.63</v>
      </c>
      <c r="M134" s="122" t="s">
        <v>197</v>
      </c>
      <c r="N134" s="126" t="s">
        <v>25</v>
      </c>
      <c r="O134" s="132" t="s">
        <v>8</v>
      </c>
      <c r="P134" s="132" t="s">
        <v>8</v>
      </c>
      <c r="Q134" s="132">
        <v>3</v>
      </c>
      <c r="R134" s="126">
        <v>3</v>
      </c>
    </row>
    <row r="135" spans="1:18" ht="39.75" customHeight="1">
      <c r="A135" s="170"/>
      <c r="B135" s="165"/>
      <c r="C135" s="78"/>
      <c r="D135" s="127"/>
      <c r="E135" s="127"/>
      <c r="F135" s="30" t="str">
        <f t="shared" si="20"/>
        <v>Налоговых и неналоговых доходов, поступлений в местный бюджет  нецелевого характера</v>
      </c>
      <c r="G135" s="44">
        <f t="shared" si="21"/>
        <v>187.88</v>
      </c>
      <c r="H135" s="44">
        <f t="shared" si="21"/>
        <v>187.88</v>
      </c>
      <c r="I135" s="24">
        <v>0</v>
      </c>
      <c r="J135" s="24">
        <v>0</v>
      </c>
      <c r="K135" s="24">
        <v>187.88</v>
      </c>
      <c r="L135" s="24">
        <v>187.88</v>
      </c>
      <c r="M135" s="122"/>
      <c r="N135" s="126"/>
      <c r="O135" s="133"/>
      <c r="P135" s="133"/>
      <c r="Q135" s="133"/>
      <c r="R135" s="126"/>
    </row>
    <row r="136" spans="1:18" ht="39.75" customHeight="1">
      <c r="A136" s="170"/>
      <c r="B136" s="165"/>
      <c r="C136" s="78"/>
      <c r="D136" s="127"/>
      <c r="E136" s="127"/>
      <c r="F136" s="30" t="str">
        <f t="shared" si="20"/>
        <v>Поступлений в местный бюджет  целевого характера</v>
      </c>
      <c r="G136" s="44">
        <f t="shared" si="21"/>
        <v>187716.75</v>
      </c>
      <c r="H136" s="44">
        <f t="shared" si="21"/>
        <v>187716.75</v>
      </c>
      <c r="I136" s="24">
        <v>0</v>
      </c>
      <c r="J136" s="24">
        <v>0</v>
      </c>
      <c r="K136" s="24">
        <v>187716.75</v>
      </c>
      <c r="L136" s="24">
        <v>187716.75</v>
      </c>
      <c r="M136" s="122"/>
      <c r="N136" s="126"/>
      <c r="O136" s="133"/>
      <c r="P136" s="133"/>
      <c r="Q136" s="133"/>
      <c r="R136" s="126"/>
    </row>
    <row r="137" spans="1:18" ht="39.75" customHeight="1">
      <c r="A137" s="170"/>
      <c r="B137" s="165"/>
      <c r="C137" s="78"/>
      <c r="D137" s="127"/>
      <c r="E137" s="127"/>
      <c r="F137" s="30" t="str">
        <f t="shared" si="20"/>
        <v>Иных источников финансирования, предусмотренных законодательством</v>
      </c>
      <c r="G137" s="44">
        <v>0</v>
      </c>
      <c r="H137" s="44">
        <v>0</v>
      </c>
      <c r="I137" s="24">
        <v>0</v>
      </c>
      <c r="J137" s="24">
        <v>0</v>
      </c>
      <c r="K137" s="24">
        <v>0</v>
      </c>
      <c r="L137" s="24">
        <v>0</v>
      </c>
      <c r="M137" s="122"/>
      <c r="N137" s="126"/>
      <c r="O137" s="133"/>
      <c r="P137" s="133"/>
      <c r="Q137" s="133"/>
      <c r="R137" s="126"/>
    </row>
    <row r="138" spans="1:18" ht="39.75" customHeight="1">
      <c r="A138" s="186"/>
      <c r="B138" s="167"/>
      <c r="C138" s="78"/>
      <c r="D138" s="127"/>
      <c r="E138" s="127"/>
      <c r="F138" s="30" t="str">
        <f t="shared" si="20"/>
        <v>Переходящего остатка бюджетных средств</v>
      </c>
      <c r="G138" s="44">
        <v>0</v>
      </c>
      <c r="H138" s="44">
        <v>0</v>
      </c>
      <c r="I138" s="24">
        <v>0</v>
      </c>
      <c r="J138" s="24">
        <v>0</v>
      </c>
      <c r="K138" s="24">
        <v>0</v>
      </c>
      <c r="L138" s="24">
        <v>0</v>
      </c>
      <c r="M138" s="122"/>
      <c r="N138" s="126"/>
      <c r="O138" s="134"/>
      <c r="P138" s="134"/>
      <c r="Q138" s="134"/>
      <c r="R138" s="126"/>
    </row>
    <row r="139" spans="1:18" ht="39.75" customHeight="1">
      <c r="A139" s="169" t="s">
        <v>179</v>
      </c>
      <c r="B139" s="163" t="s">
        <v>246</v>
      </c>
      <c r="C139" s="78"/>
      <c r="D139" s="127" t="s">
        <v>31</v>
      </c>
      <c r="E139" s="127" t="s">
        <v>62</v>
      </c>
      <c r="F139" s="30" t="str">
        <f t="shared" si="20"/>
        <v>Всего, из них раходы за счет:</v>
      </c>
      <c r="G139" s="44">
        <f t="shared" ref="G139:H141" si="22">K139</f>
        <v>4757770</v>
      </c>
      <c r="H139" s="44">
        <f t="shared" si="22"/>
        <v>4757770</v>
      </c>
      <c r="I139" s="24">
        <v>0</v>
      </c>
      <c r="J139" s="24">
        <v>0</v>
      </c>
      <c r="K139" s="24">
        <f>K140+K141</f>
        <v>4757770</v>
      </c>
      <c r="L139" s="24">
        <f>L140+L141</f>
        <v>4757770</v>
      </c>
      <c r="M139" s="122" t="s">
        <v>198</v>
      </c>
      <c r="N139" s="126" t="s">
        <v>5</v>
      </c>
      <c r="O139" s="126" t="s">
        <v>8</v>
      </c>
      <c r="P139" s="126" t="s">
        <v>8</v>
      </c>
      <c r="Q139" s="126">
        <v>100</v>
      </c>
      <c r="R139" s="126">
        <v>100</v>
      </c>
    </row>
    <row r="140" spans="1:18" ht="47" customHeight="1">
      <c r="A140" s="170"/>
      <c r="B140" s="165"/>
      <c r="C140" s="78"/>
      <c r="D140" s="127"/>
      <c r="E140" s="127"/>
      <c r="F140" s="30" t="str">
        <f t="shared" si="20"/>
        <v>Налоговых и неналоговых доходов, поступлений в местный бюджет  нецелевого характера</v>
      </c>
      <c r="G140" s="44">
        <f t="shared" si="22"/>
        <v>190310.8</v>
      </c>
      <c r="H140" s="44">
        <f t="shared" si="22"/>
        <v>190310.8</v>
      </c>
      <c r="I140" s="24">
        <v>0</v>
      </c>
      <c r="J140" s="24">
        <v>0</v>
      </c>
      <c r="K140" s="24">
        <v>190310.8</v>
      </c>
      <c r="L140" s="24">
        <v>190310.8</v>
      </c>
      <c r="M140" s="122"/>
      <c r="N140" s="126"/>
      <c r="O140" s="126"/>
      <c r="P140" s="126"/>
      <c r="Q140" s="126"/>
      <c r="R140" s="126"/>
    </row>
    <row r="141" spans="1:18" ht="39.75" customHeight="1">
      <c r="A141" s="170"/>
      <c r="B141" s="165"/>
      <c r="C141" s="78"/>
      <c r="D141" s="127"/>
      <c r="E141" s="127"/>
      <c r="F141" s="30" t="str">
        <f t="shared" si="20"/>
        <v>Поступлений в местный бюджет  целевого характера</v>
      </c>
      <c r="G141" s="44">
        <f t="shared" si="22"/>
        <v>4567459.2</v>
      </c>
      <c r="H141" s="44">
        <f t="shared" si="22"/>
        <v>4567459.2</v>
      </c>
      <c r="I141" s="24">
        <v>0</v>
      </c>
      <c r="J141" s="24">
        <v>0</v>
      </c>
      <c r="K141" s="24">
        <v>4567459.2</v>
      </c>
      <c r="L141" s="24">
        <v>4567459.2</v>
      </c>
      <c r="M141" s="122"/>
      <c r="N141" s="126"/>
      <c r="O141" s="126"/>
      <c r="P141" s="126"/>
      <c r="Q141" s="126"/>
      <c r="R141" s="126"/>
    </row>
    <row r="142" spans="1:18" ht="39.75" customHeight="1">
      <c r="A142" s="170"/>
      <c r="B142" s="165"/>
      <c r="C142" s="78"/>
      <c r="D142" s="127"/>
      <c r="E142" s="127"/>
      <c r="F142" s="30" t="str">
        <f t="shared" si="20"/>
        <v>Иных источников финансирования, предусмотренных законодательством</v>
      </c>
      <c r="G142" s="44">
        <v>0</v>
      </c>
      <c r="H142" s="44">
        <v>0</v>
      </c>
      <c r="I142" s="24">
        <v>0</v>
      </c>
      <c r="J142" s="24">
        <v>0</v>
      </c>
      <c r="K142" s="24">
        <v>0</v>
      </c>
      <c r="L142" s="24">
        <v>0</v>
      </c>
      <c r="M142" s="122"/>
      <c r="N142" s="126"/>
      <c r="O142" s="126"/>
      <c r="P142" s="126"/>
      <c r="Q142" s="126"/>
      <c r="R142" s="126"/>
    </row>
    <row r="143" spans="1:18" ht="39.75" customHeight="1">
      <c r="A143" s="186"/>
      <c r="B143" s="167"/>
      <c r="C143" s="78"/>
      <c r="D143" s="127"/>
      <c r="E143" s="127"/>
      <c r="F143" s="30" t="str">
        <f t="shared" si="20"/>
        <v>Переходящего остатка бюджетных средств</v>
      </c>
      <c r="G143" s="44">
        <v>0</v>
      </c>
      <c r="H143" s="44">
        <v>0</v>
      </c>
      <c r="I143" s="24">
        <v>0</v>
      </c>
      <c r="J143" s="24">
        <v>0</v>
      </c>
      <c r="K143" s="24">
        <v>0</v>
      </c>
      <c r="L143" s="24">
        <v>0</v>
      </c>
      <c r="M143" s="122"/>
      <c r="N143" s="126"/>
      <c r="O143" s="126"/>
      <c r="P143" s="126"/>
      <c r="Q143" s="126"/>
      <c r="R143" s="126"/>
    </row>
    <row r="144" spans="1:18" ht="39.75" customHeight="1">
      <c r="A144" s="169" t="s">
        <v>185</v>
      </c>
      <c r="B144" s="163" t="s">
        <v>247</v>
      </c>
      <c r="C144" s="78"/>
      <c r="D144" s="127" t="s">
        <v>31</v>
      </c>
      <c r="E144" s="127" t="s">
        <v>62</v>
      </c>
      <c r="F144" s="30" t="str">
        <f t="shared" si="20"/>
        <v>Всего, из них раходы за счет:</v>
      </c>
      <c r="G144" s="44">
        <f t="shared" ref="G144:H146" si="23">K144</f>
        <v>65561</v>
      </c>
      <c r="H144" s="28">
        <f t="shared" si="23"/>
        <v>65561</v>
      </c>
      <c r="I144" s="24">
        <v>0</v>
      </c>
      <c r="J144" s="24">
        <v>0</v>
      </c>
      <c r="K144" s="24">
        <f>K145+K146</f>
        <v>65561</v>
      </c>
      <c r="L144" s="24">
        <f>L145+L146</f>
        <v>65561</v>
      </c>
      <c r="M144" s="122" t="s">
        <v>199</v>
      </c>
      <c r="N144" s="126" t="s">
        <v>5</v>
      </c>
      <c r="O144" s="126" t="s">
        <v>8</v>
      </c>
      <c r="P144" s="126" t="s">
        <v>8</v>
      </c>
      <c r="Q144" s="126">
        <v>100</v>
      </c>
      <c r="R144" s="126">
        <v>100</v>
      </c>
    </row>
    <row r="145" spans="1:18" ht="39.75" customHeight="1">
      <c r="A145" s="170"/>
      <c r="B145" s="165"/>
      <c r="C145" s="78"/>
      <c r="D145" s="127"/>
      <c r="E145" s="127"/>
      <c r="F145" s="30" t="str">
        <f t="shared" si="20"/>
        <v>Налоговых и неналоговых доходов, поступлений в местный бюджет  нецелевого характера</v>
      </c>
      <c r="G145" s="44">
        <f t="shared" si="23"/>
        <v>655.61</v>
      </c>
      <c r="H145" s="28">
        <f t="shared" si="23"/>
        <v>655.61</v>
      </c>
      <c r="I145" s="24">
        <v>0</v>
      </c>
      <c r="J145" s="24">
        <v>0</v>
      </c>
      <c r="K145" s="24">
        <v>655.61</v>
      </c>
      <c r="L145" s="24">
        <v>655.61</v>
      </c>
      <c r="M145" s="122"/>
      <c r="N145" s="126"/>
      <c r="O145" s="126"/>
      <c r="P145" s="126"/>
      <c r="Q145" s="126"/>
      <c r="R145" s="126"/>
    </row>
    <row r="146" spans="1:18" ht="39.75" customHeight="1">
      <c r="A146" s="170"/>
      <c r="B146" s="165"/>
      <c r="C146" s="78"/>
      <c r="D146" s="127"/>
      <c r="E146" s="127"/>
      <c r="F146" s="30" t="str">
        <f t="shared" si="20"/>
        <v>Поступлений в местный бюджет  целевого характера</v>
      </c>
      <c r="G146" s="44">
        <f t="shared" si="23"/>
        <v>64905.39</v>
      </c>
      <c r="H146" s="28">
        <f t="shared" si="23"/>
        <v>64905.39</v>
      </c>
      <c r="I146" s="24">
        <v>0</v>
      </c>
      <c r="J146" s="24">
        <v>0</v>
      </c>
      <c r="K146" s="24">
        <v>64905.39</v>
      </c>
      <c r="L146" s="24">
        <v>64905.39</v>
      </c>
      <c r="M146" s="122"/>
      <c r="N146" s="126"/>
      <c r="O146" s="126"/>
      <c r="P146" s="126"/>
      <c r="Q146" s="126"/>
      <c r="R146" s="126"/>
    </row>
    <row r="147" spans="1:18" ht="39.75" customHeight="1">
      <c r="A147" s="170"/>
      <c r="B147" s="165"/>
      <c r="C147" s="78"/>
      <c r="D147" s="127"/>
      <c r="E147" s="127"/>
      <c r="F147" s="30" t="str">
        <f t="shared" si="20"/>
        <v>Иных источников финансирования, предусмотренных законодательством</v>
      </c>
      <c r="G147" s="44">
        <v>0</v>
      </c>
      <c r="H147" s="28">
        <v>0</v>
      </c>
      <c r="I147" s="24">
        <v>0</v>
      </c>
      <c r="J147" s="24">
        <v>0</v>
      </c>
      <c r="K147" s="24">
        <v>0</v>
      </c>
      <c r="L147" s="24">
        <v>0</v>
      </c>
      <c r="M147" s="122"/>
      <c r="N147" s="126"/>
      <c r="O147" s="126"/>
      <c r="P147" s="126"/>
      <c r="Q147" s="126"/>
      <c r="R147" s="126"/>
    </row>
    <row r="148" spans="1:18" ht="39.75" customHeight="1">
      <c r="A148" s="186"/>
      <c r="B148" s="167"/>
      <c r="C148" s="78"/>
      <c r="D148" s="127"/>
      <c r="E148" s="127"/>
      <c r="F148" s="30" t="str">
        <f t="shared" si="20"/>
        <v>Переходящего остатка бюджетных средств</v>
      </c>
      <c r="G148" s="44">
        <v>0</v>
      </c>
      <c r="H148" s="28">
        <v>0</v>
      </c>
      <c r="I148" s="24">
        <v>0</v>
      </c>
      <c r="J148" s="24">
        <v>0</v>
      </c>
      <c r="K148" s="24">
        <v>0</v>
      </c>
      <c r="L148" s="24">
        <v>0</v>
      </c>
      <c r="M148" s="122"/>
      <c r="N148" s="126"/>
      <c r="O148" s="126"/>
      <c r="P148" s="126"/>
      <c r="Q148" s="126"/>
      <c r="R148" s="126"/>
    </row>
    <row r="149" spans="1:18" ht="31.5" customHeight="1">
      <c r="A149" s="33" t="s">
        <v>60</v>
      </c>
      <c r="B149" s="203" t="s">
        <v>51</v>
      </c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63"/>
      <c r="R149" s="63"/>
    </row>
    <row r="150" spans="1:18" ht="37.5" customHeight="1">
      <c r="A150" s="129" t="s">
        <v>69</v>
      </c>
      <c r="B150" s="163" t="s">
        <v>155</v>
      </c>
      <c r="C150" s="205"/>
      <c r="D150" s="127" t="s">
        <v>31</v>
      </c>
      <c r="E150" s="127" t="s">
        <v>62</v>
      </c>
      <c r="F150" s="36" t="s">
        <v>7</v>
      </c>
      <c r="G150" s="52">
        <f>I150+K150</f>
        <v>9993589.2200000007</v>
      </c>
      <c r="H150" s="52">
        <f>H160+H165</f>
        <v>9993589.2200000007</v>
      </c>
      <c r="I150" s="51">
        <f>I160</f>
        <v>6963279.1900000004</v>
      </c>
      <c r="J150" s="51">
        <f>J160</f>
        <v>6963279.1900000004</v>
      </c>
      <c r="K150" s="32">
        <f t="shared" ref="K150:L152" si="24">K160+K165</f>
        <v>3030310.03</v>
      </c>
      <c r="L150" s="32">
        <f t="shared" si="24"/>
        <v>3030310.03</v>
      </c>
      <c r="M150" s="129" t="s">
        <v>8</v>
      </c>
      <c r="N150" s="129" t="s">
        <v>8</v>
      </c>
      <c r="O150" s="129" t="s">
        <v>8</v>
      </c>
      <c r="P150" s="129" t="s">
        <v>8</v>
      </c>
      <c r="Q150" s="127" t="s">
        <v>8</v>
      </c>
      <c r="R150" s="127" t="s">
        <v>8</v>
      </c>
    </row>
    <row r="151" spans="1:18" ht="46.5" customHeight="1">
      <c r="A151" s="130"/>
      <c r="B151" s="206"/>
      <c r="C151" s="207"/>
      <c r="D151" s="127"/>
      <c r="E151" s="127"/>
      <c r="F151" s="36" t="s">
        <v>79</v>
      </c>
      <c r="G151" s="52">
        <f>I151+K151</f>
        <v>100113.22</v>
      </c>
      <c r="H151" s="52">
        <f>H161+H166</f>
        <v>100113.22</v>
      </c>
      <c r="I151" s="51">
        <f>I161</f>
        <v>69803.19</v>
      </c>
      <c r="J151" s="51">
        <f>J161</f>
        <v>69803.19</v>
      </c>
      <c r="K151" s="32">
        <f t="shared" si="24"/>
        <v>30310.03</v>
      </c>
      <c r="L151" s="32">
        <f t="shared" si="24"/>
        <v>30310.03</v>
      </c>
      <c r="M151" s="130"/>
      <c r="N151" s="130"/>
      <c r="O151" s="130"/>
      <c r="P151" s="130"/>
      <c r="Q151" s="127"/>
      <c r="R151" s="127"/>
    </row>
    <row r="152" spans="1:18" ht="39.75" customHeight="1">
      <c r="A152" s="130"/>
      <c r="B152" s="206"/>
      <c r="C152" s="207"/>
      <c r="D152" s="127"/>
      <c r="E152" s="127"/>
      <c r="F152" s="36" t="s">
        <v>80</v>
      </c>
      <c r="G152" s="52">
        <f>I152+K152</f>
        <v>9893476</v>
      </c>
      <c r="H152" s="52">
        <f>H162+H167</f>
        <v>9893476</v>
      </c>
      <c r="I152" s="51">
        <f>I162</f>
        <v>6893476</v>
      </c>
      <c r="J152" s="26">
        <f>+J157+J162+J167</f>
        <v>6893476</v>
      </c>
      <c r="K152" s="32">
        <f t="shared" si="24"/>
        <v>3000000</v>
      </c>
      <c r="L152" s="32">
        <f t="shared" si="24"/>
        <v>3000000</v>
      </c>
      <c r="M152" s="130"/>
      <c r="N152" s="130"/>
      <c r="O152" s="130"/>
      <c r="P152" s="130"/>
      <c r="Q152" s="127"/>
      <c r="R152" s="127"/>
    </row>
    <row r="153" spans="1:18" ht="36" customHeight="1">
      <c r="A153" s="130"/>
      <c r="B153" s="206"/>
      <c r="C153" s="207"/>
      <c r="D153" s="127"/>
      <c r="E153" s="127"/>
      <c r="F153" s="36" t="s">
        <v>81</v>
      </c>
      <c r="G153" s="52">
        <f>G163+G168</f>
        <v>0</v>
      </c>
      <c r="H153" s="44">
        <f>SUM(J153:J153)</f>
        <v>0</v>
      </c>
      <c r="I153" s="26">
        <v>0</v>
      </c>
      <c r="J153" s="26">
        <f>+J158+J163+J168</f>
        <v>0</v>
      </c>
      <c r="K153" s="32">
        <v>0</v>
      </c>
      <c r="L153" s="32">
        <v>0</v>
      </c>
      <c r="M153" s="130"/>
      <c r="N153" s="130"/>
      <c r="O153" s="130"/>
      <c r="P153" s="130"/>
      <c r="Q153" s="127"/>
      <c r="R153" s="127"/>
    </row>
    <row r="154" spans="1:18" ht="33.75" customHeight="1">
      <c r="A154" s="131"/>
      <c r="B154" s="208"/>
      <c r="C154" s="209"/>
      <c r="D154" s="127"/>
      <c r="E154" s="127"/>
      <c r="F154" s="36" t="s">
        <v>14</v>
      </c>
      <c r="G154" s="52">
        <f>G164</f>
        <v>0</v>
      </c>
      <c r="H154" s="44">
        <f>SUM(J154:J154)</f>
        <v>0</v>
      </c>
      <c r="I154" s="26">
        <v>0</v>
      </c>
      <c r="J154" s="26">
        <f>+J159+J164+J169</f>
        <v>0</v>
      </c>
      <c r="K154" s="32">
        <v>0</v>
      </c>
      <c r="L154" s="32">
        <v>0</v>
      </c>
      <c r="M154" s="131"/>
      <c r="N154" s="131"/>
      <c r="O154" s="131"/>
      <c r="P154" s="131"/>
      <c r="Q154" s="127"/>
      <c r="R154" s="127"/>
    </row>
    <row r="155" spans="1:18" ht="24.75" hidden="1" customHeight="1">
      <c r="A155" s="129" t="s">
        <v>39</v>
      </c>
      <c r="B155" s="197" t="s">
        <v>99</v>
      </c>
      <c r="C155" s="198"/>
      <c r="D155" s="127" t="s">
        <v>31</v>
      </c>
      <c r="E155" s="127" t="s">
        <v>62</v>
      </c>
      <c r="F155" s="16" t="s">
        <v>7</v>
      </c>
      <c r="G155" s="16"/>
      <c r="H155" s="28">
        <f>SUM(H156:H159)</f>
        <v>0</v>
      </c>
      <c r="I155" s="25"/>
      <c r="J155" s="29">
        <f>SUM(J156:J159)</f>
        <v>0</v>
      </c>
      <c r="K155" s="62"/>
      <c r="L155" s="62"/>
      <c r="M155" s="129" t="s">
        <v>17</v>
      </c>
      <c r="N155" s="129" t="s">
        <v>19</v>
      </c>
      <c r="O155" s="129" t="s">
        <v>8</v>
      </c>
      <c r="P155" s="129" t="s">
        <v>8</v>
      </c>
      <c r="Q155" s="127"/>
      <c r="R155" s="127"/>
    </row>
    <row r="156" spans="1:18" ht="63" hidden="1" customHeight="1">
      <c r="A156" s="177"/>
      <c r="B156" s="199"/>
      <c r="C156" s="200"/>
      <c r="D156" s="127"/>
      <c r="E156" s="127"/>
      <c r="F156" s="16" t="s">
        <v>79</v>
      </c>
      <c r="G156" s="16"/>
      <c r="H156" s="28">
        <f>SUM(J156:J156)</f>
        <v>0</v>
      </c>
      <c r="I156" s="25"/>
      <c r="J156" s="18">
        <v>0</v>
      </c>
      <c r="K156" s="60"/>
      <c r="L156" s="60"/>
      <c r="M156" s="177"/>
      <c r="N156" s="177"/>
      <c r="O156" s="177"/>
      <c r="P156" s="177"/>
      <c r="Q156" s="127"/>
      <c r="R156" s="127"/>
    </row>
    <row r="157" spans="1:18" ht="33.75" hidden="1" customHeight="1">
      <c r="A157" s="177"/>
      <c r="B157" s="199"/>
      <c r="C157" s="200"/>
      <c r="D157" s="127"/>
      <c r="E157" s="127"/>
      <c r="F157" s="16" t="s">
        <v>80</v>
      </c>
      <c r="G157" s="16"/>
      <c r="H157" s="28">
        <f>SUM(J157:J157)</f>
        <v>0</v>
      </c>
      <c r="I157" s="25"/>
      <c r="J157" s="18">
        <v>0</v>
      </c>
      <c r="K157" s="60"/>
      <c r="L157" s="60"/>
      <c r="M157" s="177"/>
      <c r="N157" s="177"/>
      <c r="O157" s="177"/>
      <c r="P157" s="177"/>
      <c r="Q157" s="127"/>
      <c r="R157" s="127"/>
    </row>
    <row r="158" spans="1:18" ht="47.25" hidden="1" customHeight="1">
      <c r="A158" s="177"/>
      <c r="B158" s="199"/>
      <c r="C158" s="200"/>
      <c r="D158" s="127"/>
      <c r="E158" s="127"/>
      <c r="F158" s="16" t="s">
        <v>81</v>
      </c>
      <c r="G158" s="16"/>
      <c r="H158" s="28">
        <f>SUM(J158:J158)</f>
        <v>0</v>
      </c>
      <c r="I158" s="25"/>
      <c r="J158" s="18">
        <v>0</v>
      </c>
      <c r="K158" s="60"/>
      <c r="L158" s="60"/>
      <c r="M158" s="177"/>
      <c r="N158" s="177"/>
      <c r="O158" s="177"/>
      <c r="P158" s="177"/>
      <c r="Q158" s="127"/>
      <c r="R158" s="127"/>
    </row>
    <row r="159" spans="1:18" ht="40.5" hidden="1" customHeight="1">
      <c r="A159" s="185"/>
      <c r="B159" s="201"/>
      <c r="C159" s="202"/>
      <c r="D159" s="127"/>
      <c r="E159" s="127"/>
      <c r="F159" s="16" t="s">
        <v>14</v>
      </c>
      <c r="G159" s="16"/>
      <c r="H159" s="28">
        <f>SUM(J159:J159)</f>
        <v>0</v>
      </c>
      <c r="I159" s="25"/>
      <c r="J159" s="18">
        <v>0</v>
      </c>
      <c r="K159" s="61"/>
      <c r="L159" s="61"/>
      <c r="M159" s="185"/>
      <c r="N159" s="185"/>
      <c r="O159" s="185"/>
      <c r="P159" s="185"/>
      <c r="Q159" s="127"/>
      <c r="R159" s="127"/>
    </row>
    <row r="160" spans="1:18" ht="27.75" customHeight="1">
      <c r="A160" s="129" t="s">
        <v>39</v>
      </c>
      <c r="B160" s="163" t="s">
        <v>104</v>
      </c>
      <c r="C160" s="164"/>
      <c r="D160" s="127" t="s">
        <v>31</v>
      </c>
      <c r="E160" s="127" t="s">
        <v>62</v>
      </c>
      <c r="F160" s="16" t="s">
        <v>7</v>
      </c>
      <c r="G160" s="44">
        <f>I160</f>
        <v>6963279.1900000004</v>
      </c>
      <c r="H160" s="28">
        <f>SUM(H161:H164)</f>
        <v>6963279.1900000004</v>
      </c>
      <c r="I160" s="18">
        <f>I161+I162+I163</f>
        <v>6963279.1900000004</v>
      </c>
      <c r="J160" s="18">
        <f>SUM(J161:J164)</f>
        <v>6963279.1900000004</v>
      </c>
      <c r="K160" s="24">
        <v>0</v>
      </c>
      <c r="L160" s="24">
        <v>0</v>
      </c>
      <c r="M160" s="194" t="s">
        <v>83</v>
      </c>
      <c r="N160" s="129" t="s">
        <v>25</v>
      </c>
      <c r="O160" s="129" t="s">
        <v>115</v>
      </c>
      <c r="P160" s="129" t="s">
        <v>119</v>
      </c>
      <c r="Q160" s="127" t="s">
        <v>8</v>
      </c>
      <c r="R160" s="127" t="s">
        <v>8</v>
      </c>
    </row>
    <row r="161" spans="1:18" ht="48" customHeight="1">
      <c r="A161" s="177"/>
      <c r="B161" s="165"/>
      <c r="C161" s="166"/>
      <c r="D161" s="127"/>
      <c r="E161" s="127"/>
      <c r="F161" s="16" t="s">
        <v>79</v>
      </c>
      <c r="G161" s="44">
        <f>I161</f>
        <v>69803.19</v>
      </c>
      <c r="H161" s="28">
        <f>SUM(J161:J161)</f>
        <v>69803.19</v>
      </c>
      <c r="I161" s="18">
        <v>69803.19</v>
      </c>
      <c r="J161" s="18">
        <v>69803.19</v>
      </c>
      <c r="K161" s="24">
        <v>0</v>
      </c>
      <c r="L161" s="24">
        <v>0</v>
      </c>
      <c r="M161" s="195"/>
      <c r="N161" s="177"/>
      <c r="O161" s="177"/>
      <c r="P161" s="177"/>
      <c r="Q161" s="127"/>
      <c r="R161" s="127"/>
    </row>
    <row r="162" spans="1:18" ht="35.25" customHeight="1">
      <c r="A162" s="177"/>
      <c r="B162" s="165"/>
      <c r="C162" s="166"/>
      <c r="D162" s="127"/>
      <c r="E162" s="127"/>
      <c r="F162" s="16" t="s">
        <v>80</v>
      </c>
      <c r="G162" s="44">
        <f>I162</f>
        <v>6893476</v>
      </c>
      <c r="H162" s="28">
        <f>SUM(J162:J162)</f>
        <v>6893476</v>
      </c>
      <c r="I162" s="18">
        <v>6893476</v>
      </c>
      <c r="J162" s="18">
        <v>6893476</v>
      </c>
      <c r="K162" s="24">
        <v>0</v>
      </c>
      <c r="L162" s="24">
        <v>0</v>
      </c>
      <c r="M162" s="195"/>
      <c r="N162" s="177"/>
      <c r="O162" s="177"/>
      <c r="P162" s="177"/>
      <c r="Q162" s="127"/>
      <c r="R162" s="127"/>
    </row>
    <row r="163" spans="1:18" ht="42.75" customHeight="1">
      <c r="A163" s="177"/>
      <c r="B163" s="165"/>
      <c r="C163" s="166"/>
      <c r="D163" s="127"/>
      <c r="E163" s="127"/>
      <c r="F163" s="16" t="s">
        <v>81</v>
      </c>
      <c r="G163" s="44">
        <f>I163</f>
        <v>0</v>
      </c>
      <c r="H163" s="28">
        <f>SUM(J163:J163)</f>
        <v>0</v>
      </c>
      <c r="I163" s="18">
        <v>0</v>
      </c>
      <c r="J163" s="18">
        <v>0</v>
      </c>
      <c r="K163" s="24">
        <v>0</v>
      </c>
      <c r="L163" s="24">
        <v>0</v>
      </c>
      <c r="M163" s="195"/>
      <c r="N163" s="177"/>
      <c r="O163" s="177"/>
      <c r="P163" s="177"/>
      <c r="Q163" s="127"/>
      <c r="R163" s="127"/>
    </row>
    <row r="164" spans="1:18" ht="39" customHeight="1">
      <c r="A164" s="185"/>
      <c r="B164" s="167"/>
      <c r="C164" s="168"/>
      <c r="D164" s="127"/>
      <c r="E164" s="127"/>
      <c r="F164" s="16" t="s">
        <v>14</v>
      </c>
      <c r="G164" s="44">
        <f>I164</f>
        <v>0</v>
      </c>
      <c r="H164" s="28">
        <f>SUM(J164:J164)</f>
        <v>0</v>
      </c>
      <c r="I164" s="18">
        <v>0</v>
      </c>
      <c r="J164" s="18">
        <v>0</v>
      </c>
      <c r="K164" s="24">
        <v>0</v>
      </c>
      <c r="L164" s="24">
        <v>0</v>
      </c>
      <c r="M164" s="196"/>
      <c r="N164" s="185"/>
      <c r="O164" s="185"/>
      <c r="P164" s="185"/>
      <c r="Q164" s="127"/>
      <c r="R164" s="127"/>
    </row>
    <row r="165" spans="1:18" ht="34.5" customHeight="1">
      <c r="A165" s="129" t="s">
        <v>186</v>
      </c>
      <c r="B165" s="163" t="s">
        <v>223</v>
      </c>
      <c r="C165" s="164"/>
      <c r="D165" s="127" t="s">
        <v>31</v>
      </c>
      <c r="E165" s="127" t="s">
        <v>62</v>
      </c>
      <c r="F165" s="16" t="s">
        <v>7</v>
      </c>
      <c r="G165" s="44">
        <f t="shared" ref="G165:H167" si="25">K165</f>
        <v>3030310.03</v>
      </c>
      <c r="H165" s="28">
        <f t="shared" si="25"/>
        <v>3030310.03</v>
      </c>
      <c r="I165" s="18">
        <v>0</v>
      </c>
      <c r="J165" s="18">
        <f>SUM(J166:J169)</f>
        <v>0</v>
      </c>
      <c r="K165" s="24">
        <f>K166+K167</f>
        <v>3030310.03</v>
      </c>
      <c r="L165" s="24">
        <f>L166+L167</f>
        <v>3030310.03</v>
      </c>
      <c r="M165" s="191" t="s">
        <v>18</v>
      </c>
      <c r="N165" s="129" t="s">
        <v>141</v>
      </c>
      <c r="O165" s="129" t="s">
        <v>8</v>
      </c>
      <c r="P165" s="129" t="s">
        <v>8</v>
      </c>
      <c r="Q165" s="127" t="s">
        <v>201</v>
      </c>
      <c r="R165" s="127" t="s">
        <v>201</v>
      </c>
    </row>
    <row r="166" spans="1:18" ht="56.25" customHeight="1">
      <c r="A166" s="177"/>
      <c r="B166" s="165"/>
      <c r="C166" s="166"/>
      <c r="D166" s="127"/>
      <c r="E166" s="127"/>
      <c r="F166" s="16" t="s">
        <v>79</v>
      </c>
      <c r="G166" s="44">
        <f t="shared" si="25"/>
        <v>30310.03</v>
      </c>
      <c r="H166" s="28">
        <f t="shared" si="25"/>
        <v>30310.03</v>
      </c>
      <c r="I166" s="18">
        <v>0</v>
      </c>
      <c r="J166" s="18">
        <v>0</v>
      </c>
      <c r="K166" s="24">
        <v>30310.03</v>
      </c>
      <c r="L166" s="24">
        <v>30310.03</v>
      </c>
      <c r="M166" s="192"/>
      <c r="N166" s="177"/>
      <c r="O166" s="177"/>
      <c r="P166" s="177"/>
      <c r="Q166" s="127"/>
      <c r="R166" s="127"/>
    </row>
    <row r="167" spans="1:18" ht="33.75" customHeight="1">
      <c r="A167" s="177"/>
      <c r="B167" s="165"/>
      <c r="C167" s="166"/>
      <c r="D167" s="127"/>
      <c r="E167" s="127"/>
      <c r="F167" s="16" t="s">
        <v>80</v>
      </c>
      <c r="G167" s="44">
        <f t="shared" si="25"/>
        <v>3000000</v>
      </c>
      <c r="H167" s="28">
        <f t="shared" si="25"/>
        <v>3000000</v>
      </c>
      <c r="I167" s="18">
        <v>0</v>
      </c>
      <c r="J167" s="18">
        <v>0</v>
      </c>
      <c r="K167" s="24">
        <v>3000000</v>
      </c>
      <c r="L167" s="24">
        <v>3000000</v>
      </c>
      <c r="M167" s="192"/>
      <c r="N167" s="177"/>
      <c r="O167" s="177"/>
      <c r="P167" s="177"/>
      <c r="Q167" s="127"/>
      <c r="R167" s="127"/>
    </row>
    <row r="168" spans="1:18" ht="57" customHeight="1">
      <c r="A168" s="177"/>
      <c r="B168" s="165"/>
      <c r="C168" s="166"/>
      <c r="D168" s="127"/>
      <c r="E168" s="127"/>
      <c r="F168" s="16" t="s">
        <v>81</v>
      </c>
      <c r="G168" s="47">
        <f>I168</f>
        <v>0</v>
      </c>
      <c r="H168" s="28">
        <f>SUM(J168:J168)</f>
        <v>0</v>
      </c>
      <c r="I168" s="18">
        <v>0</v>
      </c>
      <c r="J168" s="18">
        <v>0</v>
      </c>
      <c r="K168" s="24">
        <v>0</v>
      </c>
      <c r="L168" s="24">
        <v>0</v>
      </c>
      <c r="M168" s="192"/>
      <c r="N168" s="177"/>
      <c r="O168" s="177"/>
      <c r="P168" s="177"/>
      <c r="Q168" s="127"/>
      <c r="R168" s="127"/>
    </row>
    <row r="169" spans="1:18" ht="30.75" customHeight="1">
      <c r="A169" s="185"/>
      <c r="B169" s="167"/>
      <c r="C169" s="168"/>
      <c r="D169" s="127"/>
      <c r="E169" s="127"/>
      <c r="F169" s="16" t="s">
        <v>14</v>
      </c>
      <c r="G169" s="47">
        <f>I169</f>
        <v>0</v>
      </c>
      <c r="H169" s="28">
        <f>SUM(J169:J169)</f>
        <v>0</v>
      </c>
      <c r="I169" s="18">
        <v>0</v>
      </c>
      <c r="J169" s="18">
        <v>0</v>
      </c>
      <c r="K169" s="24">
        <v>0</v>
      </c>
      <c r="L169" s="24">
        <v>0</v>
      </c>
      <c r="M169" s="193"/>
      <c r="N169" s="185"/>
      <c r="O169" s="185"/>
      <c r="P169" s="185"/>
      <c r="Q169" s="127"/>
      <c r="R169" s="127"/>
    </row>
    <row r="170" spans="1:18" ht="40.5" customHeight="1">
      <c r="A170" s="190" t="s">
        <v>26</v>
      </c>
      <c r="B170" s="190"/>
      <c r="C170" s="190"/>
      <c r="D170" s="190"/>
      <c r="E170" s="190"/>
      <c r="F170" s="190"/>
      <c r="G170" s="190"/>
      <c r="H170" s="190"/>
      <c r="I170" s="190"/>
      <c r="J170" s="190"/>
      <c r="K170" s="190"/>
      <c r="L170" s="190"/>
      <c r="M170" s="190"/>
      <c r="N170" s="190"/>
      <c r="O170" s="190"/>
      <c r="P170" s="190"/>
      <c r="Q170" s="64"/>
      <c r="R170" s="64"/>
    </row>
    <row r="171" spans="1:18" ht="36.75" customHeight="1">
      <c r="A171" s="127" t="s">
        <v>65</v>
      </c>
      <c r="B171" s="171" t="s">
        <v>156</v>
      </c>
      <c r="C171" s="172"/>
      <c r="D171" s="127" t="s">
        <v>31</v>
      </c>
      <c r="E171" s="127" t="s">
        <v>62</v>
      </c>
      <c r="F171" s="36" t="s">
        <v>7</v>
      </c>
      <c r="G171" s="52">
        <f t="shared" ref="G171:G180" si="26">I171</f>
        <v>1745846.63</v>
      </c>
      <c r="H171" s="28">
        <f>SUM(J171:J171)</f>
        <v>1745846.6099999999</v>
      </c>
      <c r="I171" s="18">
        <f>I172+I173+I174+I175</f>
        <v>1745846.63</v>
      </c>
      <c r="J171" s="18">
        <f>SUM(J172:J175)</f>
        <v>1745846.6099999999</v>
      </c>
      <c r="K171" s="24">
        <v>0</v>
      </c>
      <c r="L171" s="24">
        <v>0</v>
      </c>
      <c r="M171" s="129" t="s">
        <v>8</v>
      </c>
      <c r="N171" s="129" t="s">
        <v>8</v>
      </c>
      <c r="O171" s="129" t="s">
        <v>8</v>
      </c>
      <c r="P171" s="129" t="s">
        <v>8</v>
      </c>
      <c r="Q171" s="127" t="s">
        <v>8</v>
      </c>
      <c r="R171" s="127" t="s">
        <v>8</v>
      </c>
    </row>
    <row r="172" spans="1:18" ht="51" customHeight="1">
      <c r="A172" s="127"/>
      <c r="B172" s="173"/>
      <c r="C172" s="174"/>
      <c r="D172" s="127"/>
      <c r="E172" s="127"/>
      <c r="F172" s="36" t="s">
        <v>79</v>
      </c>
      <c r="G172" s="52">
        <f t="shared" si="26"/>
        <v>22711.19</v>
      </c>
      <c r="H172" s="28">
        <f>SUM(J172:J172)</f>
        <v>22711.17</v>
      </c>
      <c r="I172" s="18">
        <v>22711.19</v>
      </c>
      <c r="J172" s="18">
        <f>+J177</f>
        <v>22711.17</v>
      </c>
      <c r="K172" s="24">
        <v>0</v>
      </c>
      <c r="L172" s="24">
        <v>0</v>
      </c>
      <c r="M172" s="130"/>
      <c r="N172" s="130"/>
      <c r="O172" s="130"/>
      <c r="P172" s="130"/>
      <c r="Q172" s="127"/>
      <c r="R172" s="127"/>
    </row>
    <row r="173" spans="1:18" ht="36.75" customHeight="1">
      <c r="A173" s="127"/>
      <c r="B173" s="173"/>
      <c r="C173" s="174"/>
      <c r="D173" s="127"/>
      <c r="E173" s="127"/>
      <c r="F173" s="36" t="s">
        <v>80</v>
      </c>
      <c r="G173" s="52">
        <f t="shared" si="26"/>
        <v>1723135.44</v>
      </c>
      <c r="H173" s="28">
        <f>SUM(J173:J173)</f>
        <v>1723135.44</v>
      </c>
      <c r="I173" s="18">
        <v>1723135.44</v>
      </c>
      <c r="J173" s="18">
        <f>+J178</f>
        <v>1723135.44</v>
      </c>
      <c r="K173" s="24">
        <v>0</v>
      </c>
      <c r="L173" s="24">
        <v>0</v>
      </c>
      <c r="M173" s="130"/>
      <c r="N173" s="130"/>
      <c r="O173" s="130"/>
      <c r="P173" s="130"/>
      <c r="Q173" s="127"/>
      <c r="R173" s="127"/>
    </row>
    <row r="174" spans="1:18" ht="43.5" customHeight="1">
      <c r="A174" s="127"/>
      <c r="B174" s="173"/>
      <c r="C174" s="174"/>
      <c r="D174" s="127"/>
      <c r="E174" s="127"/>
      <c r="F174" s="36" t="s">
        <v>81</v>
      </c>
      <c r="G174" s="52">
        <f t="shared" si="26"/>
        <v>0</v>
      </c>
      <c r="H174" s="28">
        <f>SUM(J174:J174)</f>
        <v>0</v>
      </c>
      <c r="I174" s="18">
        <v>0</v>
      </c>
      <c r="J174" s="18">
        <f>+J179</f>
        <v>0</v>
      </c>
      <c r="K174" s="24">
        <v>0</v>
      </c>
      <c r="L174" s="24">
        <v>0</v>
      </c>
      <c r="M174" s="130"/>
      <c r="N174" s="130"/>
      <c r="O174" s="130"/>
      <c r="P174" s="130"/>
      <c r="Q174" s="127"/>
      <c r="R174" s="127"/>
    </row>
    <row r="175" spans="1:18" ht="36.75" customHeight="1">
      <c r="A175" s="127"/>
      <c r="B175" s="175"/>
      <c r="C175" s="176"/>
      <c r="D175" s="127"/>
      <c r="E175" s="127"/>
      <c r="F175" s="36" t="s">
        <v>14</v>
      </c>
      <c r="G175" s="52">
        <f t="shared" si="26"/>
        <v>0</v>
      </c>
      <c r="H175" s="28">
        <f>SUM(J175:J175)</f>
        <v>0</v>
      </c>
      <c r="I175" s="18">
        <v>0</v>
      </c>
      <c r="J175" s="18">
        <f>+J180</f>
        <v>0</v>
      </c>
      <c r="K175" s="24">
        <v>0</v>
      </c>
      <c r="L175" s="24">
        <v>0</v>
      </c>
      <c r="M175" s="131"/>
      <c r="N175" s="131"/>
      <c r="O175" s="131"/>
      <c r="P175" s="131"/>
      <c r="Q175" s="127"/>
      <c r="R175" s="127"/>
    </row>
    <row r="176" spans="1:18" ht="27" customHeight="1">
      <c r="A176" s="127" t="s">
        <v>43</v>
      </c>
      <c r="B176" s="171" t="s">
        <v>101</v>
      </c>
      <c r="C176" s="172"/>
      <c r="D176" s="127" t="s">
        <v>31</v>
      </c>
      <c r="E176" s="127" t="s">
        <v>62</v>
      </c>
      <c r="F176" s="16" t="s">
        <v>7</v>
      </c>
      <c r="G176" s="44">
        <f t="shared" si="26"/>
        <v>1745846.63</v>
      </c>
      <c r="H176" s="28">
        <f>SUM(H177:H180)</f>
        <v>1745846.6099999999</v>
      </c>
      <c r="I176" s="18">
        <f>I177+I178+I179+I180</f>
        <v>1745846.63</v>
      </c>
      <c r="J176" s="18">
        <f>SUM(J177:J180)</f>
        <v>1745846.6099999999</v>
      </c>
      <c r="K176" s="24">
        <v>0</v>
      </c>
      <c r="L176" s="24">
        <v>0</v>
      </c>
      <c r="M176" s="116" t="s">
        <v>107</v>
      </c>
      <c r="N176" s="123" t="s">
        <v>25</v>
      </c>
      <c r="O176" s="123">
        <v>40</v>
      </c>
      <c r="P176" s="123">
        <v>40</v>
      </c>
      <c r="Q176" s="127" t="s">
        <v>8</v>
      </c>
      <c r="R176" s="127" t="s">
        <v>8</v>
      </c>
    </row>
    <row r="177" spans="1:18" ht="48" customHeight="1">
      <c r="A177" s="127"/>
      <c r="B177" s="173"/>
      <c r="C177" s="174"/>
      <c r="D177" s="127"/>
      <c r="E177" s="127"/>
      <c r="F177" s="16" t="s">
        <v>79</v>
      </c>
      <c r="G177" s="44">
        <f t="shared" si="26"/>
        <v>22711.19</v>
      </c>
      <c r="H177" s="28">
        <f>SUM(J177:J177)</f>
        <v>22711.17</v>
      </c>
      <c r="I177" s="18">
        <v>22711.19</v>
      </c>
      <c r="J177" s="18">
        <v>22711.17</v>
      </c>
      <c r="K177" s="24">
        <v>0</v>
      </c>
      <c r="L177" s="24">
        <v>0</v>
      </c>
      <c r="M177" s="117"/>
      <c r="N177" s="124"/>
      <c r="O177" s="124"/>
      <c r="P177" s="124"/>
      <c r="Q177" s="127"/>
      <c r="R177" s="127"/>
    </row>
    <row r="178" spans="1:18" ht="32.25" customHeight="1">
      <c r="A178" s="127"/>
      <c r="B178" s="173"/>
      <c r="C178" s="174"/>
      <c r="D178" s="127"/>
      <c r="E178" s="127"/>
      <c r="F178" s="16" t="s">
        <v>80</v>
      </c>
      <c r="G178" s="44">
        <f t="shared" si="26"/>
        <v>1723135.44</v>
      </c>
      <c r="H178" s="28">
        <f>SUM(J178:J178)</f>
        <v>1723135.44</v>
      </c>
      <c r="I178" s="18">
        <v>1723135.44</v>
      </c>
      <c r="J178" s="18">
        <v>1723135.44</v>
      </c>
      <c r="K178" s="24">
        <v>0</v>
      </c>
      <c r="L178" s="24">
        <v>0</v>
      </c>
      <c r="M178" s="117"/>
      <c r="N178" s="124"/>
      <c r="O178" s="124"/>
      <c r="P178" s="124"/>
      <c r="Q178" s="127"/>
      <c r="R178" s="127"/>
    </row>
    <row r="179" spans="1:18" ht="39" customHeight="1">
      <c r="A179" s="127"/>
      <c r="B179" s="173"/>
      <c r="C179" s="174"/>
      <c r="D179" s="127"/>
      <c r="E179" s="127"/>
      <c r="F179" s="16" t="s">
        <v>81</v>
      </c>
      <c r="G179" s="44">
        <f t="shared" si="26"/>
        <v>0</v>
      </c>
      <c r="H179" s="28">
        <f>SUM(J179:J179)</f>
        <v>0</v>
      </c>
      <c r="I179" s="18">
        <v>0</v>
      </c>
      <c r="J179" s="18">
        <v>0</v>
      </c>
      <c r="K179" s="24">
        <v>0</v>
      </c>
      <c r="L179" s="24">
        <v>0</v>
      </c>
      <c r="M179" s="117"/>
      <c r="N179" s="124"/>
      <c r="O179" s="124"/>
      <c r="P179" s="124"/>
      <c r="Q179" s="127"/>
      <c r="R179" s="127"/>
    </row>
    <row r="180" spans="1:18" ht="40.5" customHeight="1">
      <c r="A180" s="127"/>
      <c r="B180" s="175"/>
      <c r="C180" s="176"/>
      <c r="D180" s="127"/>
      <c r="E180" s="127"/>
      <c r="F180" s="16" t="s">
        <v>14</v>
      </c>
      <c r="G180" s="44">
        <f t="shared" si="26"/>
        <v>0</v>
      </c>
      <c r="H180" s="28">
        <f>SUM(J180:J180)</f>
        <v>0</v>
      </c>
      <c r="I180" s="18">
        <v>0</v>
      </c>
      <c r="J180" s="18">
        <v>0</v>
      </c>
      <c r="K180" s="24">
        <v>0</v>
      </c>
      <c r="L180" s="24">
        <v>0</v>
      </c>
      <c r="M180" s="118"/>
      <c r="N180" s="124"/>
      <c r="O180" s="125"/>
      <c r="P180" s="124"/>
      <c r="Q180" s="127"/>
      <c r="R180" s="127"/>
    </row>
    <row r="181" spans="1:18" s="5" customFormat="1" ht="30" customHeight="1">
      <c r="A181" s="190" t="s">
        <v>27</v>
      </c>
      <c r="B181" s="190"/>
      <c r="C181" s="190"/>
      <c r="D181" s="190"/>
      <c r="E181" s="190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0"/>
      <c r="Q181" s="64"/>
      <c r="R181" s="64"/>
    </row>
    <row r="182" spans="1:18" s="5" customFormat="1" ht="30" customHeight="1">
      <c r="A182" s="129" t="s">
        <v>68</v>
      </c>
      <c r="B182" s="163" t="s">
        <v>157</v>
      </c>
      <c r="C182" s="164"/>
      <c r="D182" s="127" t="s">
        <v>31</v>
      </c>
      <c r="E182" s="127" t="s">
        <v>62</v>
      </c>
      <c r="F182" s="36" t="s">
        <v>7</v>
      </c>
      <c r="G182" s="52">
        <f t="shared" ref="G182:L182" si="27">G187</f>
        <v>32579869.649999999</v>
      </c>
      <c r="H182" s="52">
        <f t="shared" si="27"/>
        <v>32579869.649999999</v>
      </c>
      <c r="I182" s="32">
        <f t="shared" si="27"/>
        <v>14115580.59</v>
      </c>
      <c r="J182" s="32">
        <f t="shared" si="27"/>
        <v>14115580.59</v>
      </c>
      <c r="K182" s="32">
        <f t="shared" si="27"/>
        <v>18464289.059999999</v>
      </c>
      <c r="L182" s="32">
        <f t="shared" si="27"/>
        <v>18464289.059999999</v>
      </c>
      <c r="M182" s="129" t="s">
        <v>8</v>
      </c>
      <c r="N182" s="129" t="s">
        <v>8</v>
      </c>
      <c r="O182" s="129" t="s">
        <v>8</v>
      </c>
      <c r="P182" s="129" t="s">
        <v>8</v>
      </c>
      <c r="Q182" s="127" t="s">
        <v>8</v>
      </c>
      <c r="R182" s="127" t="s">
        <v>8</v>
      </c>
    </row>
    <row r="183" spans="1:18" s="5" customFormat="1" ht="56.25" customHeight="1">
      <c r="A183" s="177"/>
      <c r="B183" s="165"/>
      <c r="C183" s="166"/>
      <c r="D183" s="127"/>
      <c r="E183" s="127"/>
      <c r="F183" s="36" t="s">
        <v>110</v>
      </c>
      <c r="G183" s="52">
        <f t="shared" ref="G183:L184" si="28">G188</f>
        <v>7186202.0099999998</v>
      </c>
      <c r="H183" s="52">
        <f t="shared" si="28"/>
        <v>7186202.0099999998</v>
      </c>
      <c r="I183" s="32">
        <f t="shared" si="28"/>
        <v>3467601.4</v>
      </c>
      <c r="J183" s="32">
        <f t="shared" si="28"/>
        <v>3467601.4</v>
      </c>
      <c r="K183" s="32">
        <f t="shared" si="28"/>
        <v>3718600.61</v>
      </c>
      <c r="L183" s="32">
        <f t="shared" si="28"/>
        <v>3718600.61</v>
      </c>
      <c r="M183" s="130"/>
      <c r="N183" s="130"/>
      <c r="O183" s="130"/>
      <c r="P183" s="130"/>
      <c r="Q183" s="127"/>
      <c r="R183" s="127"/>
    </row>
    <row r="184" spans="1:18" s="5" customFormat="1" ht="38.25" customHeight="1">
      <c r="A184" s="177"/>
      <c r="B184" s="165"/>
      <c r="C184" s="166"/>
      <c r="D184" s="127"/>
      <c r="E184" s="127"/>
      <c r="F184" s="36" t="s">
        <v>111</v>
      </c>
      <c r="G184" s="52">
        <f t="shared" si="28"/>
        <v>25393667.640000001</v>
      </c>
      <c r="H184" s="52">
        <f t="shared" si="28"/>
        <v>25393667.640000001</v>
      </c>
      <c r="I184" s="32">
        <f t="shared" si="28"/>
        <v>10647979.189999999</v>
      </c>
      <c r="J184" s="32">
        <f t="shared" si="28"/>
        <v>10647979.189999999</v>
      </c>
      <c r="K184" s="32">
        <f t="shared" si="28"/>
        <v>14745688.449999999</v>
      </c>
      <c r="L184" s="32">
        <f t="shared" si="28"/>
        <v>14745688.449999999</v>
      </c>
      <c r="M184" s="130"/>
      <c r="N184" s="130"/>
      <c r="O184" s="130"/>
      <c r="P184" s="130"/>
      <c r="Q184" s="127"/>
      <c r="R184" s="127"/>
    </row>
    <row r="185" spans="1:18" s="5" customFormat="1" ht="45.75" customHeight="1">
      <c r="A185" s="177"/>
      <c r="B185" s="165"/>
      <c r="C185" s="166"/>
      <c r="D185" s="127"/>
      <c r="E185" s="127"/>
      <c r="F185" s="36" t="s">
        <v>112</v>
      </c>
      <c r="G185" s="52">
        <f>I185</f>
        <v>0</v>
      </c>
      <c r="H185" s="47">
        <f>SUM(J185:J185)</f>
        <v>0</v>
      </c>
      <c r="I185" s="32">
        <f>I190</f>
        <v>0</v>
      </c>
      <c r="J185" s="32">
        <f>J190</f>
        <v>0</v>
      </c>
      <c r="K185" s="32">
        <f>K190</f>
        <v>0</v>
      </c>
      <c r="L185" s="32">
        <f>L190</f>
        <v>0</v>
      </c>
      <c r="M185" s="130"/>
      <c r="N185" s="130"/>
      <c r="O185" s="130"/>
      <c r="P185" s="130"/>
      <c r="Q185" s="127"/>
      <c r="R185" s="127"/>
    </row>
    <row r="186" spans="1:18" s="5" customFormat="1" ht="39" customHeight="1">
      <c r="A186" s="185"/>
      <c r="B186" s="167"/>
      <c r="C186" s="168"/>
      <c r="D186" s="127"/>
      <c r="E186" s="127"/>
      <c r="F186" s="36" t="s">
        <v>14</v>
      </c>
      <c r="G186" s="52">
        <f>I186</f>
        <v>0</v>
      </c>
      <c r="H186" s="47">
        <f>SUM(J186:J186)</f>
        <v>0</v>
      </c>
      <c r="I186" s="32">
        <f>I191+I196</f>
        <v>0</v>
      </c>
      <c r="J186" s="32">
        <f>+J196+J191</f>
        <v>0</v>
      </c>
      <c r="K186" s="32">
        <v>0</v>
      </c>
      <c r="L186" s="32">
        <v>0</v>
      </c>
      <c r="M186" s="131"/>
      <c r="N186" s="131"/>
      <c r="O186" s="131"/>
      <c r="P186" s="131"/>
      <c r="Q186" s="127"/>
      <c r="R186" s="127"/>
    </row>
    <row r="187" spans="1:18" ht="27" customHeight="1">
      <c r="A187" s="129" t="s">
        <v>66</v>
      </c>
      <c r="B187" s="163" t="s">
        <v>102</v>
      </c>
      <c r="C187" s="164"/>
      <c r="D187" s="127" t="s">
        <v>31</v>
      </c>
      <c r="E187" s="127" t="s">
        <v>62</v>
      </c>
      <c r="F187" s="16" t="s">
        <v>7</v>
      </c>
      <c r="G187" s="44">
        <f t="shared" ref="G187:H189" si="29">I187+K187</f>
        <v>32579869.649999999</v>
      </c>
      <c r="H187" s="28">
        <f t="shared" si="29"/>
        <v>32579869.649999999</v>
      </c>
      <c r="I187" s="18">
        <f>I188+I189+I190+I191</f>
        <v>14115580.59</v>
      </c>
      <c r="J187" s="18">
        <f>SUM(J188:J191)</f>
        <v>14115580.59</v>
      </c>
      <c r="K187" s="18">
        <f>K188+K189</f>
        <v>18464289.059999999</v>
      </c>
      <c r="L187" s="18">
        <f>L188+L189</f>
        <v>18464289.059999999</v>
      </c>
      <c r="M187" s="116" t="s">
        <v>78</v>
      </c>
      <c r="N187" s="126" t="s">
        <v>5</v>
      </c>
      <c r="O187" s="123">
        <v>100</v>
      </c>
      <c r="P187" s="126">
        <v>100</v>
      </c>
      <c r="Q187" s="127" t="s">
        <v>200</v>
      </c>
      <c r="R187" s="127" t="s">
        <v>200</v>
      </c>
    </row>
    <row r="188" spans="1:18" ht="58.5" customHeight="1">
      <c r="A188" s="177"/>
      <c r="B188" s="165"/>
      <c r="C188" s="166"/>
      <c r="D188" s="127"/>
      <c r="E188" s="127"/>
      <c r="F188" s="16" t="s">
        <v>79</v>
      </c>
      <c r="G188" s="44">
        <f t="shared" si="29"/>
        <v>7186202.0099999998</v>
      </c>
      <c r="H188" s="28">
        <f t="shared" si="29"/>
        <v>7186202.0099999998</v>
      </c>
      <c r="I188" s="18">
        <v>3467601.4</v>
      </c>
      <c r="J188" s="18">
        <v>3467601.4</v>
      </c>
      <c r="K188" s="18">
        <v>3718600.61</v>
      </c>
      <c r="L188" s="18">
        <v>3718600.61</v>
      </c>
      <c r="M188" s="117"/>
      <c r="N188" s="126"/>
      <c r="O188" s="124"/>
      <c r="P188" s="126"/>
      <c r="Q188" s="127"/>
      <c r="R188" s="127"/>
    </row>
    <row r="189" spans="1:18" ht="38.25" customHeight="1">
      <c r="A189" s="177"/>
      <c r="B189" s="165"/>
      <c r="C189" s="166"/>
      <c r="D189" s="127"/>
      <c r="E189" s="127"/>
      <c r="F189" s="16" t="s">
        <v>80</v>
      </c>
      <c r="G189" s="44">
        <f t="shared" si="29"/>
        <v>25393667.640000001</v>
      </c>
      <c r="H189" s="28">
        <f t="shared" si="29"/>
        <v>25393667.640000001</v>
      </c>
      <c r="I189" s="18">
        <v>10647979.189999999</v>
      </c>
      <c r="J189" s="18">
        <v>10647979.189999999</v>
      </c>
      <c r="K189" s="18">
        <v>14745688.449999999</v>
      </c>
      <c r="L189" s="18">
        <v>14745688.449999999</v>
      </c>
      <c r="M189" s="117"/>
      <c r="N189" s="126"/>
      <c r="O189" s="124"/>
      <c r="P189" s="126"/>
      <c r="Q189" s="127"/>
      <c r="R189" s="127"/>
    </row>
    <row r="190" spans="1:18" ht="42.75" customHeight="1">
      <c r="A190" s="177"/>
      <c r="B190" s="165"/>
      <c r="C190" s="166"/>
      <c r="D190" s="127"/>
      <c r="E190" s="127"/>
      <c r="F190" s="16" t="s">
        <v>81</v>
      </c>
      <c r="G190" s="44">
        <f t="shared" ref="G190:G196" si="30">I190</f>
        <v>0</v>
      </c>
      <c r="H190" s="28">
        <f>SUM(J190:J190)</f>
        <v>0</v>
      </c>
      <c r="I190" s="18">
        <v>0</v>
      </c>
      <c r="J190" s="31">
        <v>0</v>
      </c>
      <c r="K190" s="31">
        <v>0</v>
      </c>
      <c r="L190" s="31">
        <v>0</v>
      </c>
      <c r="M190" s="117"/>
      <c r="N190" s="126"/>
      <c r="O190" s="124"/>
      <c r="P190" s="126"/>
      <c r="Q190" s="127"/>
      <c r="R190" s="127"/>
    </row>
    <row r="191" spans="1:18" ht="37.5" customHeight="1">
      <c r="A191" s="185"/>
      <c r="B191" s="167"/>
      <c r="C191" s="168"/>
      <c r="D191" s="127"/>
      <c r="E191" s="127"/>
      <c r="F191" s="16" t="s">
        <v>14</v>
      </c>
      <c r="G191" s="44">
        <f t="shared" si="30"/>
        <v>0</v>
      </c>
      <c r="H191" s="28">
        <f>SUM(J191:J191)</f>
        <v>0</v>
      </c>
      <c r="I191" s="18">
        <v>0</v>
      </c>
      <c r="J191" s="31">
        <v>0</v>
      </c>
      <c r="K191" s="31">
        <v>0</v>
      </c>
      <c r="L191" s="31">
        <v>0</v>
      </c>
      <c r="M191" s="118"/>
      <c r="N191" s="126"/>
      <c r="O191" s="125"/>
      <c r="P191" s="126"/>
      <c r="Q191" s="127"/>
      <c r="R191" s="127"/>
    </row>
    <row r="192" spans="1:18" ht="25.5" hidden="1" customHeight="1">
      <c r="A192" s="170" t="s">
        <v>67</v>
      </c>
      <c r="B192" s="132" t="s">
        <v>105</v>
      </c>
      <c r="C192" s="187"/>
      <c r="D192" s="127" t="s">
        <v>31</v>
      </c>
      <c r="E192" s="127" t="s">
        <v>62</v>
      </c>
      <c r="F192" s="16" t="s">
        <v>7</v>
      </c>
      <c r="G192" s="47">
        <f t="shared" si="30"/>
        <v>0</v>
      </c>
      <c r="H192" s="28">
        <v>0</v>
      </c>
      <c r="I192" s="18">
        <v>0</v>
      </c>
      <c r="J192" s="18">
        <f>SUM(J193:J196)</f>
        <v>0</v>
      </c>
      <c r="K192" s="59"/>
      <c r="L192" s="59"/>
      <c r="M192" s="123" t="s">
        <v>75</v>
      </c>
      <c r="N192" s="119" t="s">
        <v>5</v>
      </c>
      <c r="O192" s="119">
        <v>100</v>
      </c>
      <c r="P192" s="109">
        <v>100</v>
      </c>
      <c r="Q192" s="127"/>
      <c r="R192" s="127"/>
    </row>
    <row r="193" spans="1:18" ht="57.75" hidden="1" customHeight="1">
      <c r="A193" s="170"/>
      <c r="B193" s="133"/>
      <c r="C193" s="188"/>
      <c r="D193" s="127"/>
      <c r="E193" s="127"/>
      <c r="F193" s="16" t="s">
        <v>79</v>
      </c>
      <c r="G193" s="47">
        <f t="shared" si="30"/>
        <v>0</v>
      </c>
      <c r="H193" s="28">
        <f>SUM(J193:J193)</f>
        <v>0</v>
      </c>
      <c r="I193" s="18">
        <v>0</v>
      </c>
      <c r="J193" s="18">
        <v>0</v>
      </c>
      <c r="K193" s="60"/>
      <c r="L193" s="60"/>
      <c r="M193" s="124"/>
      <c r="N193" s="120"/>
      <c r="O193" s="120"/>
      <c r="P193" s="110"/>
      <c r="Q193" s="127"/>
      <c r="R193" s="127"/>
    </row>
    <row r="194" spans="1:18" ht="46.5" hidden="1" customHeight="1">
      <c r="A194" s="170"/>
      <c r="B194" s="133"/>
      <c r="C194" s="188"/>
      <c r="D194" s="127"/>
      <c r="E194" s="127"/>
      <c r="F194" s="16" t="s">
        <v>80</v>
      </c>
      <c r="G194" s="47">
        <f t="shared" si="30"/>
        <v>0</v>
      </c>
      <c r="H194" s="28">
        <v>0</v>
      </c>
      <c r="I194" s="18">
        <v>0</v>
      </c>
      <c r="J194" s="18">
        <v>0</v>
      </c>
      <c r="K194" s="60"/>
      <c r="L194" s="60"/>
      <c r="M194" s="124"/>
      <c r="N194" s="120"/>
      <c r="O194" s="120"/>
      <c r="P194" s="110"/>
      <c r="Q194" s="127"/>
      <c r="R194" s="127"/>
    </row>
    <row r="195" spans="1:18" ht="57" hidden="1" customHeight="1">
      <c r="A195" s="170"/>
      <c r="B195" s="133"/>
      <c r="C195" s="188"/>
      <c r="D195" s="127"/>
      <c r="E195" s="127"/>
      <c r="F195" s="16" t="s">
        <v>81</v>
      </c>
      <c r="G195" s="47">
        <f t="shared" si="30"/>
        <v>0</v>
      </c>
      <c r="H195" s="28">
        <v>0</v>
      </c>
      <c r="I195" s="18">
        <v>0</v>
      </c>
      <c r="J195" s="18">
        <v>0</v>
      </c>
      <c r="K195" s="60"/>
      <c r="L195" s="60"/>
      <c r="M195" s="124"/>
      <c r="N195" s="120"/>
      <c r="O195" s="120"/>
      <c r="P195" s="110"/>
      <c r="Q195" s="127"/>
      <c r="R195" s="127"/>
    </row>
    <row r="196" spans="1:18" ht="35.25" hidden="1" customHeight="1">
      <c r="A196" s="186"/>
      <c r="B196" s="134"/>
      <c r="C196" s="189"/>
      <c r="D196" s="127"/>
      <c r="E196" s="127"/>
      <c r="F196" s="16" t="s">
        <v>14</v>
      </c>
      <c r="G196" s="47">
        <f t="shared" si="30"/>
        <v>0</v>
      </c>
      <c r="H196" s="28">
        <v>0</v>
      </c>
      <c r="I196" s="18">
        <v>0</v>
      </c>
      <c r="J196" s="18">
        <v>0</v>
      </c>
      <c r="K196" s="61"/>
      <c r="L196" s="61"/>
      <c r="M196" s="125"/>
      <c r="N196" s="121"/>
      <c r="O196" s="121"/>
      <c r="P196" s="111"/>
      <c r="Q196" s="127"/>
      <c r="R196" s="127"/>
    </row>
    <row r="197" spans="1:18" ht="35.25" customHeight="1">
      <c r="A197" s="171" t="s">
        <v>187</v>
      </c>
      <c r="B197" s="237"/>
      <c r="C197" s="237"/>
      <c r="D197" s="237"/>
      <c r="E197" s="237"/>
      <c r="F197" s="237"/>
      <c r="G197" s="237"/>
      <c r="H197" s="237"/>
      <c r="I197" s="237"/>
      <c r="J197" s="237"/>
      <c r="K197" s="237"/>
      <c r="L197" s="237"/>
      <c r="M197" s="73"/>
      <c r="N197" s="77"/>
      <c r="O197" s="77"/>
      <c r="P197" s="74"/>
      <c r="Q197" s="82"/>
      <c r="R197" s="82"/>
    </row>
    <row r="198" spans="1:18" ht="35.25" customHeight="1">
      <c r="A198" s="162" t="s">
        <v>188</v>
      </c>
      <c r="B198" s="116" t="s">
        <v>190</v>
      </c>
      <c r="C198" s="75"/>
      <c r="D198" s="127" t="s">
        <v>31</v>
      </c>
      <c r="E198" s="127" t="s">
        <v>62</v>
      </c>
      <c r="F198" s="80" t="str">
        <f>F187</f>
        <v>Всего, из них раходы за счет:</v>
      </c>
      <c r="G198" s="52">
        <f>G203</f>
        <v>1583136.52</v>
      </c>
      <c r="H198" s="52">
        <f>H203</f>
        <v>1583136.52</v>
      </c>
      <c r="I198" s="24">
        <v>0</v>
      </c>
      <c r="J198" s="24">
        <v>0</v>
      </c>
      <c r="K198" s="24">
        <f t="shared" ref="K198:L202" si="31">K203</f>
        <v>1583136.52</v>
      </c>
      <c r="L198" s="24">
        <f t="shared" si="31"/>
        <v>1583136.52</v>
      </c>
      <c r="M198" s="126" t="s">
        <v>8</v>
      </c>
      <c r="N198" s="128" t="s">
        <v>8</v>
      </c>
      <c r="O198" s="128" t="s">
        <v>8</v>
      </c>
      <c r="P198" s="128" t="s">
        <v>8</v>
      </c>
      <c r="Q198" s="128" t="s">
        <v>8</v>
      </c>
      <c r="R198" s="128" t="s">
        <v>8</v>
      </c>
    </row>
    <row r="199" spans="1:18" ht="35.25" customHeight="1">
      <c r="A199" s="162"/>
      <c r="B199" s="117"/>
      <c r="C199" s="75"/>
      <c r="D199" s="127"/>
      <c r="E199" s="127"/>
      <c r="F199" s="80" t="str">
        <f>F188</f>
        <v>Налоговых и неналоговых доходов, поступлений в местный бюджет  нецелевого характера</v>
      </c>
      <c r="G199" s="52">
        <f t="shared" ref="G199:H202" si="32">G204</f>
        <v>15831.37</v>
      </c>
      <c r="H199" s="52">
        <f t="shared" si="32"/>
        <v>15831.37</v>
      </c>
      <c r="I199" s="24">
        <v>0</v>
      </c>
      <c r="J199" s="24">
        <v>0</v>
      </c>
      <c r="K199" s="24">
        <f t="shared" si="31"/>
        <v>15831.37</v>
      </c>
      <c r="L199" s="24">
        <f t="shared" si="31"/>
        <v>15831.37</v>
      </c>
      <c r="M199" s="126"/>
      <c r="N199" s="128"/>
      <c r="O199" s="128"/>
      <c r="P199" s="128"/>
      <c r="Q199" s="128"/>
      <c r="R199" s="128"/>
    </row>
    <row r="200" spans="1:18" ht="35.25" customHeight="1">
      <c r="A200" s="162"/>
      <c r="B200" s="117"/>
      <c r="C200" s="75"/>
      <c r="D200" s="127"/>
      <c r="E200" s="127"/>
      <c r="F200" s="80" t="str">
        <f>F189</f>
        <v>Поступлений в местный бюджет  целевого характера</v>
      </c>
      <c r="G200" s="52">
        <f t="shared" si="32"/>
        <v>1567305.15</v>
      </c>
      <c r="H200" s="52">
        <f t="shared" si="32"/>
        <v>1567305.15</v>
      </c>
      <c r="I200" s="24">
        <v>0</v>
      </c>
      <c r="J200" s="24">
        <v>0</v>
      </c>
      <c r="K200" s="24">
        <f t="shared" si="31"/>
        <v>1567305.15</v>
      </c>
      <c r="L200" s="24">
        <f t="shared" si="31"/>
        <v>1567305.15</v>
      </c>
      <c r="M200" s="126"/>
      <c r="N200" s="128"/>
      <c r="O200" s="128"/>
      <c r="P200" s="128"/>
      <c r="Q200" s="128"/>
      <c r="R200" s="128"/>
    </row>
    <row r="201" spans="1:18" ht="35.25" customHeight="1">
      <c r="A201" s="162"/>
      <c r="B201" s="117"/>
      <c r="C201" s="75"/>
      <c r="D201" s="127"/>
      <c r="E201" s="127"/>
      <c r="F201" s="80" t="str">
        <f>F190</f>
        <v>Иных источников финансирования, предусмотренных законодательством</v>
      </c>
      <c r="G201" s="52">
        <f t="shared" si="32"/>
        <v>0</v>
      </c>
      <c r="H201" s="52">
        <f t="shared" si="32"/>
        <v>0</v>
      </c>
      <c r="I201" s="24">
        <v>0</v>
      </c>
      <c r="J201" s="24">
        <v>0</v>
      </c>
      <c r="K201" s="24">
        <f t="shared" si="31"/>
        <v>0</v>
      </c>
      <c r="L201" s="24">
        <f t="shared" si="31"/>
        <v>0</v>
      </c>
      <c r="M201" s="126"/>
      <c r="N201" s="128"/>
      <c r="O201" s="128"/>
      <c r="P201" s="128"/>
      <c r="Q201" s="128"/>
      <c r="R201" s="128"/>
    </row>
    <row r="202" spans="1:18" ht="35.25" customHeight="1">
      <c r="A202" s="162"/>
      <c r="B202" s="118"/>
      <c r="C202" s="75"/>
      <c r="D202" s="127"/>
      <c r="E202" s="127"/>
      <c r="F202" s="80" t="str">
        <f>F191</f>
        <v>Переходящего остатка бюджетных средств</v>
      </c>
      <c r="G202" s="52">
        <f t="shared" si="32"/>
        <v>0</v>
      </c>
      <c r="H202" s="52">
        <f t="shared" si="32"/>
        <v>0</v>
      </c>
      <c r="I202" s="24">
        <v>0</v>
      </c>
      <c r="J202" s="24">
        <v>0</v>
      </c>
      <c r="K202" s="24">
        <f t="shared" si="31"/>
        <v>0</v>
      </c>
      <c r="L202" s="24">
        <f t="shared" si="31"/>
        <v>0</v>
      </c>
      <c r="M202" s="126"/>
      <c r="N202" s="128"/>
      <c r="O202" s="128"/>
      <c r="P202" s="128"/>
      <c r="Q202" s="128"/>
      <c r="R202" s="128"/>
    </row>
    <row r="203" spans="1:18" ht="35.25" customHeight="1">
      <c r="A203" s="162" t="s">
        <v>189</v>
      </c>
      <c r="B203" s="116" t="s">
        <v>191</v>
      </c>
      <c r="C203" s="75"/>
      <c r="D203" s="127" t="s">
        <v>31</v>
      </c>
      <c r="E203" s="127" t="s">
        <v>62</v>
      </c>
      <c r="F203" s="80" t="str">
        <f>F198</f>
        <v>Всего, из них раходы за счет:</v>
      </c>
      <c r="G203" s="52">
        <f t="shared" ref="G203:H206" si="33">K203</f>
        <v>1583136.52</v>
      </c>
      <c r="H203" s="52">
        <f t="shared" si="33"/>
        <v>1583136.52</v>
      </c>
      <c r="I203" s="24">
        <v>0</v>
      </c>
      <c r="J203" s="79">
        <v>0</v>
      </c>
      <c r="K203" s="61">
        <f>K204+K205</f>
        <v>1583136.52</v>
      </c>
      <c r="L203" s="61">
        <f>L204+L205</f>
        <v>1583136.52</v>
      </c>
      <c r="M203" s="116" t="s">
        <v>202</v>
      </c>
      <c r="N203" s="119" t="s">
        <v>141</v>
      </c>
      <c r="O203" s="119" t="s">
        <v>8</v>
      </c>
      <c r="P203" s="109" t="s">
        <v>8</v>
      </c>
      <c r="Q203" s="109">
        <v>9</v>
      </c>
      <c r="R203" s="109">
        <v>9</v>
      </c>
    </row>
    <row r="204" spans="1:18" ht="35.25" customHeight="1">
      <c r="A204" s="162"/>
      <c r="B204" s="117"/>
      <c r="C204" s="75"/>
      <c r="D204" s="127"/>
      <c r="E204" s="127"/>
      <c r="F204" s="80" t="str">
        <f>F199</f>
        <v>Налоговых и неналоговых доходов, поступлений в местный бюджет  нецелевого характера</v>
      </c>
      <c r="G204" s="52">
        <f t="shared" si="33"/>
        <v>15831.37</v>
      </c>
      <c r="H204" s="52">
        <f t="shared" si="33"/>
        <v>15831.37</v>
      </c>
      <c r="I204" s="24">
        <v>0</v>
      </c>
      <c r="J204" s="79">
        <v>0</v>
      </c>
      <c r="K204" s="61">
        <v>15831.37</v>
      </c>
      <c r="L204" s="61">
        <v>15831.37</v>
      </c>
      <c r="M204" s="117"/>
      <c r="N204" s="120"/>
      <c r="O204" s="120"/>
      <c r="P204" s="110"/>
      <c r="Q204" s="110"/>
      <c r="R204" s="110"/>
    </row>
    <row r="205" spans="1:18" ht="35.25" customHeight="1">
      <c r="A205" s="162"/>
      <c r="B205" s="117"/>
      <c r="C205" s="75"/>
      <c r="D205" s="127"/>
      <c r="E205" s="127"/>
      <c r="F205" s="80" t="str">
        <f>F200</f>
        <v>Поступлений в местный бюджет  целевого характера</v>
      </c>
      <c r="G205" s="52">
        <f t="shared" si="33"/>
        <v>1567305.15</v>
      </c>
      <c r="H205" s="52">
        <f t="shared" si="33"/>
        <v>1567305.15</v>
      </c>
      <c r="I205" s="24">
        <v>0</v>
      </c>
      <c r="J205" s="79">
        <v>0</v>
      </c>
      <c r="K205" s="61">
        <v>1567305.15</v>
      </c>
      <c r="L205" s="61">
        <v>1567305.15</v>
      </c>
      <c r="M205" s="117"/>
      <c r="N205" s="120"/>
      <c r="O205" s="120"/>
      <c r="P205" s="110"/>
      <c r="Q205" s="110"/>
      <c r="R205" s="110"/>
    </row>
    <row r="206" spans="1:18" ht="35.25" customHeight="1">
      <c r="A206" s="162"/>
      <c r="B206" s="117"/>
      <c r="C206" s="75"/>
      <c r="D206" s="127"/>
      <c r="E206" s="127"/>
      <c r="F206" s="80" t="str">
        <f>F201</f>
        <v>Иных источников финансирования, предусмотренных законодательством</v>
      </c>
      <c r="G206" s="52">
        <f t="shared" si="33"/>
        <v>0</v>
      </c>
      <c r="H206" s="52">
        <f t="shared" si="33"/>
        <v>0</v>
      </c>
      <c r="I206" s="24">
        <v>0</v>
      </c>
      <c r="J206" s="79">
        <v>0</v>
      </c>
      <c r="K206" s="61">
        <v>0</v>
      </c>
      <c r="L206" s="61">
        <v>0</v>
      </c>
      <c r="M206" s="117"/>
      <c r="N206" s="120"/>
      <c r="O206" s="120"/>
      <c r="P206" s="110"/>
      <c r="Q206" s="110"/>
      <c r="R206" s="110"/>
    </row>
    <row r="207" spans="1:18" ht="35.25" customHeight="1">
      <c r="A207" s="162"/>
      <c r="B207" s="118"/>
      <c r="C207" s="75"/>
      <c r="D207" s="127"/>
      <c r="E207" s="127"/>
      <c r="F207" s="80" t="str">
        <f>F202</f>
        <v>Переходящего остатка бюджетных средств</v>
      </c>
      <c r="G207" s="52">
        <v>0</v>
      </c>
      <c r="H207" s="52">
        <f>L207</f>
        <v>0</v>
      </c>
      <c r="I207" s="24">
        <v>0</v>
      </c>
      <c r="J207" s="79">
        <v>0</v>
      </c>
      <c r="K207" s="61">
        <v>0</v>
      </c>
      <c r="L207" s="61">
        <v>0</v>
      </c>
      <c r="M207" s="118"/>
      <c r="N207" s="121"/>
      <c r="O207" s="121"/>
      <c r="P207" s="111"/>
      <c r="Q207" s="111"/>
      <c r="R207" s="111"/>
    </row>
    <row r="208" spans="1:18" ht="30.75" customHeight="1">
      <c r="A208" s="135" t="s">
        <v>30</v>
      </c>
      <c r="B208" s="136"/>
      <c r="C208" s="137"/>
      <c r="D208" s="127" t="s">
        <v>31</v>
      </c>
      <c r="E208" s="127" t="s">
        <v>62</v>
      </c>
      <c r="F208" s="36" t="s">
        <v>7</v>
      </c>
      <c r="G208" s="52">
        <f t="shared" ref="G208:L212" si="34">G24+G150+G171+G182</f>
        <v>1142868014.2300005</v>
      </c>
      <c r="H208" s="52">
        <f t="shared" si="34"/>
        <v>1138539422.0300004</v>
      </c>
      <c r="I208" s="51">
        <f t="shared" si="34"/>
        <v>526169954.36000001</v>
      </c>
      <c r="J208" s="51">
        <f t="shared" si="34"/>
        <v>524430473.62</v>
      </c>
      <c r="K208" s="51">
        <f t="shared" ref="K208:L210" si="35">K24+K150+K171+K182+K198</f>
        <v>618281196.38999987</v>
      </c>
      <c r="L208" s="51">
        <f t="shared" si="35"/>
        <v>615692084.92999995</v>
      </c>
      <c r="M208" s="123" t="s">
        <v>8</v>
      </c>
      <c r="N208" s="123" t="s">
        <v>8</v>
      </c>
      <c r="O208" s="123" t="s">
        <v>8</v>
      </c>
      <c r="P208" s="123" t="s">
        <v>8</v>
      </c>
      <c r="Q208" s="127" t="s">
        <v>8</v>
      </c>
      <c r="R208" s="127" t="s">
        <v>8</v>
      </c>
    </row>
    <row r="209" spans="1:18" ht="54.75" customHeight="1">
      <c r="A209" s="138"/>
      <c r="B209" s="139"/>
      <c r="C209" s="140"/>
      <c r="D209" s="127"/>
      <c r="E209" s="127"/>
      <c r="F209" s="36" t="s">
        <v>79</v>
      </c>
      <c r="G209" s="52">
        <f t="shared" si="34"/>
        <v>249010270.99000004</v>
      </c>
      <c r="H209" s="52">
        <f t="shared" si="34"/>
        <v>248852244.36000004</v>
      </c>
      <c r="I209" s="51">
        <f t="shared" si="34"/>
        <v>116472157.23999998</v>
      </c>
      <c r="J209" s="51">
        <f t="shared" si="34"/>
        <v>116339186.04999998</v>
      </c>
      <c r="K209" s="51">
        <f t="shared" si="35"/>
        <v>132553945.12000002</v>
      </c>
      <c r="L209" s="51">
        <f t="shared" si="35"/>
        <v>132528889.68000002</v>
      </c>
      <c r="M209" s="124"/>
      <c r="N209" s="124"/>
      <c r="O209" s="124"/>
      <c r="P209" s="124"/>
      <c r="Q209" s="127"/>
      <c r="R209" s="127"/>
    </row>
    <row r="210" spans="1:18" ht="40.5" customHeight="1">
      <c r="A210" s="138"/>
      <c r="B210" s="139"/>
      <c r="C210" s="140"/>
      <c r="D210" s="127"/>
      <c r="E210" s="127"/>
      <c r="F210" s="36" t="s">
        <v>80</v>
      </c>
      <c r="G210" s="52">
        <f t="shared" si="34"/>
        <v>893857743.24000013</v>
      </c>
      <c r="H210" s="52">
        <f t="shared" si="34"/>
        <v>889687177.6700002</v>
      </c>
      <c r="I210" s="51">
        <f t="shared" si="34"/>
        <v>409697797.12000006</v>
      </c>
      <c r="J210" s="51">
        <f>J26+J152+J173+J184</f>
        <v>408091287.57000005</v>
      </c>
      <c r="K210" s="51">
        <f t="shared" si="35"/>
        <v>485727251.26999992</v>
      </c>
      <c r="L210" s="51">
        <f t="shared" si="35"/>
        <v>483163195.24999988</v>
      </c>
      <c r="M210" s="124"/>
      <c r="N210" s="124"/>
      <c r="O210" s="124"/>
      <c r="P210" s="124"/>
      <c r="Q210" s="127"/>
      <c r="R210" s="127"/>
    </row>
    <row r="211" spans="1:18" ht="42.75" customHeight="1">
      <c r="A211" s="138"/>
      <c r="B211" s="139"/>
      <c r="C211" s="140"/>
      <c r="D211" s="127"/>
      <c r="E211" s="127"/>
      <c r="F211" s="36" t="s">
        <v>81</v>
      </c>
      <c r="G211" s="52">
        <f t="shared" si="34"/>
        <v>0</v>
      </c>
      <c r="H211" s="52">
        <f t="shared" si="34"/>
        <v>0</v>
      </c>
      <c r="I211" s="51">
        <f t="shared" si="34"/>
        <v>0</v>
      </c>
      <c r="J211" s="51">
        <f>J27+J153+J174+J185</f>
        <v>0</v>
      </c>
      <c r="K211" s="51">
        <f>K27+K153+K174+K185</f>
        <v>0</v>
      </c>
      <c r="L211" s="51">
        <f>L27+L153+L174+L185</f>
        <v>0</v>
      </c>
      <c r="M211" s="124"/>
      <c r="N211" s="124"/>
      <c r="O211" s="124"/>
      <c r="P211" s="124"/>
      <c r="Q211" s="127"/>
      <c r="R211" s="127"/>
    </row>
    <row r="212" spans="1:18" ht="40.5" customHeight="1">
      <c r="A212" s="141"/>
      <c r="B212" s="142"/>
      <c r="C212" s="143"/>
      <c r="D212" s="127"/>
      <c r="E212" s="127"/>
      <c r="F212" s="36" t="s">
        <v>14</v>
      </c>
      <c r="G212" s="52">
        <f t="shared" si="34"/>
        <v>0</v>
      </c>
      <c r="H212" s="52">
        <f t="shared" si="34"/>
        <v>0</v>
      </c>
      <c r="I212" s="51">
        <f t="shared" si="34"/>
        <v>0</v>
      </c>
      <c r="J212" s="51">
        <f t="shared" si="34"/>
        <v>0</v>
      </c>
      <c r="K212" s="51">
        <f t="shared" si="34"/>
        <v>0</v>
      </c>
      <c r="L212" s="51">
        <f t="shared" si="34"/>
        <v>0</v>
      </c>
      <c r="M212" s="125"/>
      <c r="N212" s="125"/>
      <c r="O212" s="125"/>
      <c r="P212" s="125"/>
      <c r="Q212" s="127"/>
      <c r="R212" s="127"/>
    </row>
    <row r="213" spans="1:18" s="7" customFormat="1" ht="25.5" customHeight="1">
      <c r="A213" s="122" t="s">
        <v>15</v>
      </c>
      <c r="B213" s="122"/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</row>
    <row r="214" spans="1:18" ht="24.75" customHeight="1">
      <c r="A214" s="122" t="s">
        <v>11</v>
      </c>
      <c r="B214" s="122"/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</row>
    <row r="215" spans="1:18" ht="29.25" customHeight="1">
      <c r="A215" s="122" t="s">
        <v>23</v>
      </c>
      <c r="B215" s="122"/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</row>
    <row r="216" spans="1:18" ht="17.5" customHeight="1">
      <c r="A216" s="122" t="s">
        <v>22</v>
      </c>
      <c r="B216" s="122"/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</row>
    <row r="217" spans="1:18" s="8" customFormat="1" ht="33" customHeight="1">
      <c r="A217" s="16">
        <v>1</v>
      </c>
      <c r="B217" s="122" t="s">
        <v>28</v>
      </c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</row>
    <row r="218" spans="1:18" s="8" customFormat="1" ht="33" customHeight="1">
      <c r="A218" s="177" t="s">
        <v>59</v>
      </c>
      <c r="B218" s="171" t="s">
        <v>158</v>
      </c>
      <c r="C218" s="180"/>
      <c r="D218" s="185" t="s">
        <v>31</v>
      </c>
      <c r="E218" s="185" t="s">
        <v>62</v>
      </c>
      <c r="F218" s="66" t="s">
        <v>7</v>
      </c>
      <c r="G218" s="67">
        <f t="shared" ref="G218:H222" si="36">I218+K218</f>
        <v>31245692</v>
      </c>
      <c r="H218" s="57">
        <f t="shared" si="36"/>
        <v>30509662.91</v>
      </c>
      <c r="I218" s="57">
        <f>I220</f>
        <v>15735231</v>
      </c>
      <c r="J218" s="57">
        <f>SUM(J219:J222)</f>
        <v>15100587.48</v>
      </c>
      <c r="K218" s="57">
        <f>K223+K228+K233+K238</f>
        <v>15510461</v>
      </c>
      <c r="L218" s="57">
        <f>L223+L228+L233+L238</f>
        <v>15409075.43</v>
      </c>
      <c r="M218" s="124" t="s">
        <v>8</v>
      </c>
      <c r="N218" s="124" t="s">
        <v>8</v>
      </c>
      <c r="O218" s="124" t="s">
        <v>8</v>
      </c>
      <c r="P218" s="124" t="s">
        <v>8</v>
      </c>
      <c r="Q218" s="126" t="s">
        <v>8</v>
      </c>
      <c r="R218" s="126" t="s">
        <v>8</v>
      </c>
    </row>
    <row r="219" spans="1:18" s="9" customFormat="1" ht="53.25" customHeight="1">
      <c r="A219" s="178"/>
      <c r="B219" s="181"/>
      <c r="C219" s="182"/>
      <c r="D219" s="127"/>
      <c r="E219" s="127"/>
      <c r="F219" s="36" t="s">
        <v>79</v>
      </c>
      <c r="G219" s="67">
        <f t="shared" si="36"/>
        <v>0</v>
      </c>
      <c r="H219" s="57">
        <f t="shared" si="36"/>
        <v>0</v>
      </c>
      <c r="I219" s="34">
        <v>0</v>
      </c>
      <c r="J219" s="34">
        <f>+J224+J229+J234+J239</f>
        <v>0</v>
      </c>
      <c r="K219" s="57">
        <f t="shared" ref="K219:L222" si="37">K224+K229+K234+K239</f>
        <v>0</v>
      </c>
      <c r="L219" s="57">
        <f t="shared" si="37"/>
        <v>0</v>
      </c>
      <c r="M219" s="130"/>
      <c r="N219" s="130"/>
      <c r="O219" s="130"/>
      <c r="P219" s="130"/>
      <c r="Q219" s="126"/>
      <c r="R219" s="126"/>
    </row>
    <row r="220" spans="1:18" s="9" customFormat="1" ht="36.75" customHeight="1">
      <c r="A220" s="178"/>
      <c r="B220" s="181"/>
      <c r="C220" s="182"/>
      <c r="D220" s="127"/>
      <c r="E220" s="127"/>
      <c r="F220" s="36" t="s">
        <v>80</v>
      </c>
      <c r="G220" s="67">
        <f t="shared" si="36"/>
        <v>31245692</v>
      </c>
      <c r="H220" s="57">
        <f t="shared" si="36"/>
        <v>30509662.91</v>
      </c>
      <c r="I220" s="34">
        <f>I225+I230+I235+I240</f>
        <v>15735231</v>
      </c>
      <c r="J220" s="34">
        <f>+J225+J230+J235+J240</f>
        <v>15100587.48</v>
      </c>
      <c r="K220" s="57">
        <f t="shared" si="37"/>
        <v>15510461</v>
      </c>
      <c r="L220" s="57">
        <f t="shared" si="37"/>
        <v>15409075.43</v>
      </c>
      <c r="M220" s="130"/>
      <c r="N220" s="130"/>
      <c r="O220" s="130"/>
      <c r="P220" s="130"/>
      <c r="Q220" s="126"/>
      <c r="R220" s="126"/>
    </row>
    <row r="221" spans="1:18" s="9" customFormat="1" ht="36.75" customHeight="1">
      <c r="A221" s="178"/>
      <c r="B221" s="181"/>
      <c r="C221" s="182"/>
      <c r="D221" s="127"/>
      <c r="E221" s="127"/>
      <c r="F221" s="36" t="s">
        <v>81</v>
      </c>
      <c r="G221" s="67">
        <f t="shared" si="36"/>
        <v>0</v>
      </c>
      <c r="H221" s="57">
        <f t="shared" si="36"/>
        <v>0</v>
      </c>
      <c r="I221" s="34">
        <f>I226+I231+I236+I241</f>
        <v>0</v>
      </c>
      <c r="J221" s="34">
        <f>+J226+J231+J236+J241</f>
        <v>0</v>
      </c>
      <c r="K221" s="57">
        <f>K226+K231+K236+K241</f>
        <v>0</v>
      </c>
      <c r="L221" s="57">
        <f>L226+L231+L236+L241</f>
        <v>0</v>
      </c>
      <c r="M221" s="130"/>
      <c r="N221" s="130"/>
      <c r="O221" s="130"/>
      <c r="P221" s="130"/>
      <c r="Q221" s="126"/>
      <c r="R221" s="126"/>
    </row>
    <row r="222" spans="1:18" s="9" customFormat="1" ht="33" customHeight="1">
      <c r="A222" s="179"/>
      <c r="B222" s="183"/>
      <c r="C222" s="184"/>
      <c r="D222" s="127"/>
      <c r="E222" s="127"/>
      <c r="F222" s="38" t="s">
        <v>14</v>
      </c>
      <c r="G222" s="67">
        <f t="shared" si="36"/>
        <v>0</v>
      </c>
      <c r="H222" s="57">
        <f t="shared" si="36"/>
        <v>0</v>
      </c>
      <c r="I222" s="34">
        <f>I227+I232+I237+I242</f>
        <v>0</v>
      </c>
      <c r="J222" s="34">
        <f>+J227+J232+J237+J242</f>
        <v>0</v>
      </c>
      <c r="K222" s="57">
        <f t="shared" si="37"/>
        <v>0</v>
      </c>
      <c r="L222" s="57">
        <f t="shared" si="37"/>
        <v>0</v>
      </c>
      <c r="M222" s="131"/>
      <c r="N222" s="131"/>
      <c r="O222" s="131"/>
      <c r="P222" s="131"/>
      <c r="Q222" s="126"/>
      <c r="R222" s="126"/>
    </row>
    <row r="223" spans="1:18" ht="27.75" customHeight="1">
      <c r="A223" s="169" t="s">
        <v>39</v>
      </c>
      <c r="B223" s="171" t="s">
        <v>154</v>
      </c>
      <c r="C223" s="172"/>
      <c r="D223" s="127" t="s">
        <v>31</v>
      </c>
      <c r="E223" s="127" t="s">
        <v>62</v>
      </c>
      <c r="F223" s="16" t="s">
        <v>7</v>
      </c>
      <c r="G223" s="34">
        <f>I223</f>
        <v>3234154</v>
      </c>
      <c r="H223" s="20">
        <f t="shared" ref="H223:H232" si="38">SUM(J223:J223)</f>
        <v>3004009.28</v>
      </c>
      <c r="I223" s="21">
        <f>I225</f>
        <v>3234154</v>
      </c>
      <c r="J223" s="21">
        <f>SUM(J224:J227)</f>
        <v>3004009.28</v>
      </c>
      <c r="K223" s="21">
        <f>K225</f>
        <v>2621476</v>
      </c>
      <c r="L223" s="21">
        <f>L225</f>
        <v>2520097.61</v>
      </c>
      <c r="M223" s="122" t="s">
        <v>86</v>
      </c>
      <c r="N223" s="126" t="s">
        <v>5</v>
      </c>
      <c r="O223" s="123">
        <v>100</v>
      </c>
      <c r="P223" s="115">
        <v>100</v>
      </c>
      <c r="Q223" s="115">
        <v>100</v>
      </c>
      <c r="R223" s="115">
        <v>96</v>
      </c>
    </row>
    <row r="224" spans="1:18" ht="51.75" customHeight="1">
      <c r="A224" s="170"/>
      <c r="B224" s="173"/>
      <c r="C224" s="174"/>
      <c r="D224" s="127"/>
      <c r="E224" s="127"/>
      <c r="F224" s="16" t="s">
        <v>79</v>
      </c>
      <c r="G224" s="34">
        <v>0</v>
      </c>
      <c r="H224" s="20">
        <f t="shared" si="38"/>
        <v>0</v>
      </c>
      <c r="I224" s="21">
        <v>0</v>
      </c>
      <c r="J224" s="21">
        <v>0</v>
      </c>
      <c r="K224" s="21">
        <v>0</v>
      </c>
      <c r="L224" s="21">
        <v>0</v>
      </c>
      <c r="M224" s="122"/>
      <c r="N224" s="126"/>
      <c r="O224" s="124"/>
      <c r="P224" s="115"/>
      <c r="Q224" s="115"/>
      <c r="R224" s="115"/>
    </row>
    <row r="225" spans="1:18" ht="36.75" customHeight="1">
      <c r="A225" s="170"/>
      <c r="B225" s="173"/>
      <c r="C225" s="174"/>
      <c r="D225" s="127"/>
      <c r="E225" s="127"/>
      <c r="F225" s="16" t="s">
        <v>80</v>
      </c>
      <c r="G225" s="34">
        <v>3234154</v>
      </c>
      <c r="H225" s="20">
        <f t="shared" si="38"/>
        <v>3004009.28</v>
      </c>
      <c r="I225" s="21">
        <v>3234154</v>
      </c>
      <c r="J225" s="21">
        <v>3004009.28</v>
      </c>
      <c r="K225" s="21">
        <v>2621476</v>
      </c>
      <c r="L225" s="21">
        <v>2520097.61</v>
      </c>
      <c r="M225" s="122"/>
      <c r="N225" s="126"/>
      <c r="O225" s="124"/>
      <c r="P225" s="115"/>
      <c r="Q225" s="115"/>
      <c r="R225" s="115"/>
    </row>
    <row r="226" spans="1:18" ht="42" customHeight="1">
      <c r="A226" s="170"/>
      <c r="B226" s="173"/>
      <c r="C226" s="174"/>
      <c r="D226" s="127"/>
      <c r="E226" s="127"/>
      <c r="F226" s="16" t="s">
        <v>81</v>
      </c>
      <c r="G226" s="34">
        <v>0</v>
      </c>
      <c r="H226" s="20">
        <f t="shared" si="38"/>
        <v>0</v>
      </c>
      <c r="I226" s="21">
        <v>0</v>
      </c>
      <c r="J226" s="21">
        <v>0</v>
      </c>
      <c r="K226" s="21">
        <v>0</v>
      </c>
      <c r="L226" s="21">
        <v>0</v>
      </c>
      <c r="M226" s="122"/>
      <c r="N226" s="126"/>
      <c r="O226" s="124"/>
      <c r="P226" s="115"/>
      <c r="Q226" s="115"/>
      <c r="R226" s="115"/>
    </row>
    <row r="227" spans="1:18" ht="36" customHeight="1">
      <c r="A227" s="170"/>
      <c r="B227" s="175"/>
      <c r="C227" s="176"/>
      <c r="D227" s="127"/>
      <c r="E227" s="127"/>
      <c r="F227" s="16" t="s">
        <v>14</v>
      </c>
      <c r="G227" s="34">
        <v>0</v>
      </c>
      <c r="H227" s="20">
        <f t="shared" si="38"/>
        <v>0</v>
      </c>
      <c r="I227" s="21">
        <v>0</v>
      </c>
      <c r="J227" s="21">
        <v>0</v>
      </c>
      <c r="K227" s="21">
        <v>0</v>
      </c>
      <c r="L227" s="21">
        <v>0</v>
      </c>
      <c r="M227" s="122"/>
      <c r="N227" s="126"/>
      <c r="O227" s="125"/>
      <c r="P227" s="115"/>
      <c r="Q227" s="115"/>
      <c r="R227" s="115"/>
    </row>
    <row r="228" spans="1:18" ht="26.25" customHeight="1">
      <c r="A228" s="162" t="s">
        <v>40</v>
      </c>
      <c r="B228" s="171" t="s">
        <v>159</v>
      </c>
      <c r="C228" s="172"/>
      <c r="D228" s="127" t="s">
        <v>31</v>
      </c>
      <c r="E228" s="127" t="s">
        <v>62</v>
      </c>
      <c r="F228" s="16" t="s">
        <v>7</v>
      </c>
      <c r="G228" s="34">
        <f>I228</f>
        <v>3649494</v>
      </c>
      <c r="H228" s="20">
        <f t="shared" si="38"/>
        <v>3515564.36</v>
      </c>
      <c r="I228" s="21">
        <f>I230</f>
        <v>3649494</v>
      </c>
      <c r="J228" s="21">
        <f>SUM(J229:J232)</f>
        <v>3515564.36</v>
      </c>
      <c r="K228" s="21">
        <f>K230</f>
        <v>3320509</v>
      </c>
      <c r="L228" s="21">
        <f>L230</f>
        <v>3320505.77</v>
      </c>
      <c r="M228" s="122" t="s">
        <v>56</v>
      </c>
      <c r="N228" s="126" t="s">
        <v>5</v>
      </c>
      <c r="O228" s="123">
        <v>100</v>
      </c>
      <c r="P228" s="115">
        <v>100</v>
      </c>
      <c r="Q228" s="115">
        <v>100</v>
      </c>
      <c r="R228" s="115">
        <v>99</v>
      </c>
    </row>
    <row r="229" spans="1:18" ht="52.5" customHeight="1">
      <c r="A229" s="162"/>
      <c r="B229" s="173"/>
      <c r="C229" s="174"/>
      <c r="D229" s="127"/>
      <c r="E229" s="127"/>
      <c r="F229" s="16" t="s">
        <v>79</v>
      </c>
      <c r="G229" s="34">
        <v>0</v>
      </c>
      <c r="H229" s="20">
        <f t="shared" si="38"/>
        <v>0</v>
      </c>
      <c r="I229" s="21">
        <v>0</v>
      </c>
      <c r="J229" s="21">
        <v>0</v>
      </c>
      <c r="K229" s="21">
        <v>0</v>
      </c>
      <c r="L229" s="21">
        <v>0</v>
      </c>
      <c r="M229" s="122"/>
      <c r="N229" s="126"/>
      <c r="O229" s="124"/>
      <c r="P229" s="115"/>
      <c r="Q229" s="115"/>
      <c r="R229" s="115"/>
    </row>
    <row r="230" spans="1:18" ht="39" customHeight="1">
      <c r="A230" s="162"/>
      <c r="B230" s="173"/>
      <c r="C230" s="174"/>
      <c r="D230" s="127"/>
      <c r="E230" s="127"/>
      <c r="F230" s="16" t="s">
        <v>80</v>
      </c>
      <c r="G230" s="34">
        <f>I230</f>
        <v>3649494</v>
      </c>
      <c r="H230" s="20">
        <f t="shared" si="38"/>
        <v>3515564.36</v>
      </c>
      <c r="I230" s="21">
        <v>3649494</v>
      </c>
      <c r="J230" s="21">
        <v>3515564.36</v>
      </c>
      <c r="K230" s="21">
        <v>3320509</v>
      </c>
      <c r="L230" s="21">
        <v>3320505.77</v>
      </c>
      <c r="M230" s="122"/>
      <c r="N230" s="126"/>
      <c r="O230" s="124"/>
      <c r="P230" s="115"/>
      <c r="Q230" s="115"/>
      <c r="R230" s="115"/>
    </row>
    <row r="231" spans="1:18" ht="46.5" customHeight="1">
      <c r="A231" s="162"/>
      <c r="B231" s="173"/>
      <c r="C231" s="174"/>
      <c r="D231" s="127"/>
      <c r="E231" s="127"/>
      <c r="F231" s="16" t="s">
        <v>81</v>
      </c>
      <c r="G231" s="34">
        <v>0</v>
      </c>
      <c r="H231" s="20">
        <f t="shared" si="38"/>
        <v>0</v>
      </c>
      <c r="I231" s="21">
        <v>0</v>
      </c>
      <c r="J231" s="21">
        <v>0</v>
      </c>
      <c r="K231" s="21">
        <v>0</v>
      </c>
      <c r="L231" s="21">
        <v>0</v>
      </c>
      <c r="M231" s="122"/>
      <c r="N231" s="126"/>
      <c r="O231" s="124"/>
      <c r="P231" s="115"/>
      <c r="Q231" s="115"/>
      <c r="R231" s="115"/>
    </row>
    <row r="232" spans="1:18" ht="32.25" customHeight="1">
      <c r="A232" s="162"/>
      <c r="B232" s="175"/>
      <c r="C232" s="176"/>
      <c r="D232" s="127"/>
      <c r="E232" s="127"/>
      <c r="F232" s="16" t="s">
        <v>14</v>
      </c>
      <c r="G232" s="34">
        <v>0</v>
      </c>
      <c r="H232" s="20">
        <f t="shared" si="38"/>
        <v>0</v>
      </c>
      <c r="I232" s="21">
        <v>0</v>
      </c>
      <c r="J232" s="21">
        <v>0</v>
      </c>
      <c r="K232" s="21">
        <v>0</v>
      </c>
      <c r="L232" s="21">
        <v>0</v>
      </c>
      <c r="M232" s="122"/>
      <c r="N232" s="126"/>
      <c r="O232" s="125"/>
      <c r="P232" s="115"/>
      <c r="Q232" s="115"/>
      <c r="R232" s="115"/>
    </row>
    <row r="233" spans="1:18" ht="27.75" customHeight="1">
      <c r="A233" s="162" t="s">
        <v>41</v>
      </c>
      <c r="B233" s="171" t="s">
        <v>160</v>
      </c>
      <c r="C233" s="172"/>
      <c r="D233" s="127" t="s">
        <v>31</v>
      </c>
      <c r="E233" s="127" t="s">
        <v>62</v>
      </c>
      <c r="F233" s="16" t="s">
        <v>7</v>
      </c>
      <c r="G233" s="34">
        <f t="shared" ref="G233:L233" si="39">G235</f>
        <v>6678684</v>
      </c>
      <c r="H233" s="34">
        <f t="shared" si="39"/>
        <v>6408114.8399999999</v>
      </c>
      <c r="I233" s="35">
        <f t="shared" si="39"/>
        <v>6678684</v>
      </c>
      <c r="J233" s="35">
        <f t="shared" si="39"/>
        <v>6408114.8399999999</v>
      </c>
      <c r="K233" s="35">
        <f t="shared" si="39"/>
        <v>7169864</v>
      </c>
      <c r="L233" s="35">
        <f t="shared" si="39"/>
        <v>7169860.0499999998</v>
      </c>
      <c r="M233" s="116" t="s">
        <v>57</v>
      </c>
      <c r="N233" s="126" t="s">
        <v>5</v>
      </c>
      <c r="O233" s="123">
        <v>100</v>
      </c>
      <c r="P233" s="115">
        <v>100</v>
      </c>
      <c r="Q233" s="115">
        <v>100</v>
      </c>
      <c r="R233" s="115">
        <v>100</v>
      </c>
    </row>
    <row r="234" spans="1:18" ht="58.5" customHeight="1">
      <c r="A234" s="162"/>
      <c r="B234" s="173"/>
      <c r="C234" s="174"/>
      <c r="D234" s="127"/>
      <c r="E234" s="127"/>
      <c r="F234" s="16" t="s">
        <v>79</v>
      </c>
      <c r="G234" s="34">
        <v>0</v>
      </c>
      <c r="H234" s="20">
        <f t="shared" ref="H234:H242" si="40">SUM(J234:J234)</f>
        <v>0</v>
      </c>
      <c r="I234" s="21">
        <v>0</v>
      </c>
      <c r="J234" s="21">
        <v>0</v>
      </c>
      <c r="K234" s="21">
        <v>0</v>
      </c>
      <c r="L234" s="21">
        <v>0</v>
      </c>
      <c r="M234" s="117"/>
      <c r="N234" s="126"/>
      <c r="O234" s="124"/>
      <c r="P234" s="115"/>
      <c r="Q234" s="115"/>
      <c r="R234" s="115"/>
    </row>
    <row r="235" spans="1:18" ht="31">
      <c r="A235" s="162"/>
      <c r="B235" s="173"/>
      <c r="C235" s="174"/>
      <c r="D235" s="127"/>
      <c r="E235" s="127"/>
      <c r="F235" s="16" t="s">
        <v>80</v>
      </c>
      <c r="G235" s="34">
        <f>I235</f>
        <v>6678684</v>
      </c>
      <c r="H235" s="20">
        <f t="shared" si="40"/>
        <v>6408114.8399999999</v>
      </c>
      <c r="I235" s="21">
        <v>6678684</v>
      </c>
      <c r="J235" s="21">
        <v>6408114.8399999999</v>
      </c>
      <c r="K235" s="21">
        <v>7169864</v>
      </c>
      <c r="L235" s="21">
        <v>7169860.0499999998</v>
      </c>
      <c r="M235" s="117"/>
      <c r="N235" s="126"/>
      <c r="O235" s="124"/>
      <c r="P235" s="115"/>
      <c r="Q235" s="115"/>
      <c r="R235" s="115"/>
    </row>
    <row r="236" spans="1:18" ht="46.5" customHeight="1">
      <c r="A236" s="162"/>
      <c r="B236" s="173"/>
      <c r="C236" s="174"/>
      <c r="D236" s="127"/>
      <c r="E236" s="127"/>
      <c r="F236" s="16" t="s">
        <v>81</v>
      </c>
      <c r="G236" s="34">
        <v>0</v>
      </c>
      <c r="H236" s="20">
        <f t="shared" si="40"/>
        <v>0</v>
      </c>
      <c r="I236" s="21">
        <v>0</v>
      </c>
      <c r="J236" s="21">
        <v>0</v>
      </c>
      <c r="K236" s="21">
        <v>0</v>
      </c>
      <c r="L236" s="21">
        <v>0</v>
      </c>
      <c r="M236" s="117"/>
      <c r="N236" s="126"/>
      <c r="O236" s="124"/>
      <c r="P236" s="115"/>
      <c r="Q236" s="115"/>
      <c r="R236" s="115"/>
    </row>
    <row r="237" spans="1:18" ht="40.5" customHeight="1">
      <c r="A237" s="169"/>
      <c r="B237" s="175"/>
      <c r="C237" s="176"/>
      <c r="D237" s="129"/>
      <c r="E237" s="127"/>
      <c r="F237" s="16" t="s">
        <v>14</v>
      </c>
      <c r="G237" s="34">
        <v>0</v>
      </c>
      <c r="H237" s="20">
        <f t="shared" si="40"/>
        <v>0</v>
      </c>
      <c r="I237" s="21">
        <v>0</v>
      </c>
      <c r="J237" s="21">
        <v>0</v>
      </c>
      <c r="K237" s="21">
        <v>0</v>
      </c>
      <c r="L237" s="21">
        <v>0</v>
      </c>
      <c r="M237" s="118"/>
      <c r="N237" s="126"/>
      <c r="O237" s="125"/>
      <c r="P237" s="115"/>
      <c r="Q237" s="115"/>
      <c r="R237" s="115"/>
    </row>
    <row r="238" spans="1:18" ht="31.5" customHeight="1">
      <c r="A238" s="162" t="s">
        <v>70</v>
      </c>
      <c r="B238" s="171" t="s">
        <v>161</v>
      </c>
      <c r="C238" s="172"/>
      <c r="D238" s="127" t="s">
        <v>31</v>
      </c>
      <c r="E238" s="127" t="s">
        <v>62</v>
      </c>
      <c r="F238" s="16" t="s">
        <v>7</v>
      </c>
      <c r="G238" s="50">
        <f>G240</f>
        <v>2172899</v>
      </c>
      <c r="H238" s="23">
        <f t="shared" si="40"/>
        <v>2172899</v>
      </c>
      <c r="I238" s="42">
        <f>I240</f>
        <v>2172899</v>
      </c>
      <c r="J238" s="21">
        <f>SUM(J239:J242)</f>
        <v>2172899</v>
      </c>
      <c r="K238" s="22">
        <f>K240</f>
        <v>2398612</v>
      </c>
      <c r="L238" s="22">
        <f>L240</f>
        <v>2398612</v>
      </c>
      <c r="M238" s="116" t="s">
        <v>84</v>
      </c>
      <c r="N238" s="126" t="s">
        <v>5</v>
      </c>
      <c r="O238" s="123">
        <v>100</v>
      </c>
      <c r="P238" s="115">
        <v>100</v>
      </c>
      <c r="Q238" s="115">
        <v>100</v>
      </c>
      <c r="R238" s="115">
        <v>100</v>
      </c>
    </row>
    <row r="239" spans="1:18" ht="54" customHeight="1">
      <c r="A239" s="162"/>
      <c r="B239" s="173"/>
      <c r="C239" s="174"/>
      <c r="D239" s="127"/>
      <c r="E239" s="127"/>
      <c r="F239" s="16" t="s">
        <v>79</v>
      </c>
      <c r="G239" s="50">
        <v>0</v>
      </c>
      <c r="H239" s="23">
        <f t="shared" si="40"/>
        <v>0</v>
      </c>
      <c r="I239" s="42">
        <v>0</v>
      </c>
      <c r="J239" s="21">
        <v>0</v>
      </c>
      <c r="K239" s="22">
        <v>0</v>
      </c>
      <c r="L239" s="22">
        <v>0</v>
      </c>
      <c r="M239" s="117"/>
      <c r="N239" s="126"/>
      <c r="O239" s="124"/>
      <c r="P239" s="115"/>
      <c r="Q239" s="115"/>
      <c r="R239" s="115"/>
    </row>
    <row r="240" spans="1:18" ht="40.5" customHeight="1">
      <c r="A240" s="162"/>
      <c r="B240" s="173"/>
      <c r="C240" s="174"/>
      <c r="D240" s="127"/>
      <c r="E240" s="127"/>
      <c r="F240" s="16" t="s">
        <v>80</v>
      </c>
      <c r="G240" s="50">
        <f>I240</f>
        <v>2172899</v>
      </c>
      <c r="H240" s="23">
        <f t="shared" si="40"/>
        <v>2172899</v>
      </c>
      <c r="I240" s="42">
        <v>2172899</v>
      </c>
      <c r="J240" s="21">
        <v>2172899</v>
      </c>
      <c r="K240" s="22">
        <v>2398612</v>
      </c>
      <c r="L240" s="22">
        <v>2398612</v>
      </c>
      <c r="M240" s="117"/>
      <c r="N240" s="126"/>
      <c r="O240" s="124"/>
      <c r="P240" s="115"/>
      <c r="Q240" s="115"/>
      <c r="R240" s="115"/>
    </row>
    <row r="241" spans="1:18" ht="45.75" customHeight="1">
      <c r="A241" s="162"/>
      <c r="B241" s="173"/>
      <c r="C241" s="174"/>
      <c r="D241" s="127"/>
      <c r="E241" s="127"/>
      <c r="F241" s="16" t="s">
        <v>81</v>
      </c>
      <c r="G241" s="50">
        <v>0</v>
      </c>
      <c r="H241" s="23">
        <f t="shared" si="40"/>
        <v>0</v>
      </c>
      <c r="I241" s="42">
        <v>0</v>
      </c>
      <c r="J241" s="21">
        <v>0</v>
      </c>
      <c r="K241" s="21">
        <v>0</v>
      </c>
      <c r="L241" s="21">
        <v>0</v>
      </c>
      <c r="M241" s="117"/>
      <c r="N241" s="126"/>
      <c r="O241" s="124"/>
      <c r="P241" s="115"/>
      <c r="Q241" s="115"/>
      <c r="R241" s="115"/>
    </row>
    <row r="242" spans="1:18" ht="40.5" customHeight="1">
      <c r="A242" s="162"/>
      <c r="B242" s="175"/>
      <c r="C242" s="176"/>
      <c r="D242" s="129"/>
      <c r="E242" s="127"/>
      <c r="F242" s="16" t="s">
        <v>14</v>
      </c>
      <c r="G242" s="50">
        <v>0</v>
      </c>
      <c r="H242" s="23">
        <f t="shared" si="40"/>
        <v>0</v>
      </c>
      <c r="I242" s="42">
        <v>0</v>
      </c>
      <c r="J242" s="21">
        <v>0</v>
      </c>
      <c r="K242" s="21">
        <v>0</v>
      </c>
      <c r="L242" s="21">
        <v>0</v>
      </c>
      <c r="M242" s="118"/>
      <c r="N242" s="126"/>
      <c r="O242" s="125"/>
      <c r="P242" s="115"/>
      <c r="Q242" s="115"/>
      <c r="R242" s="115"/>
    </row>
    <row r="243" spans="1:18" ht="32.25" customHeight="1">
      <c r="A243" s="135" t="s">
        <v>42</v>
      </c>
      <c r="B243" s="136"/>
      <c r="C243" s="137"/>
      <c r="D243" s="127" t="s">
        <v>31</v>
      </c>
      <c r="E243" s="127" t="s">
        <v>62</v>
      </c>
      <c r="F243" s="36" t="s">
        <v>7</v>
      </c>
      <c r="G243" s="49">
        <f t="shared" ref="G243:H247" si="41">I243+K243</f>
        <v>31245692</v>
      </c>
      <c r="H243" s="20">
        <f t="shared" si="41"/>
        <v>30509662.91</v>
      </c>
      <c r="I243" s="22">
        <f>I245</f>
        <v>15735231</v>
      </c>
      <c r="J243" s="21">
        <f>SUM(J244:J247)</f>
        <v>15100587.48</v>
      </c>
      <c r="K243" s="22">
        <f>K223+K228+K233+K238</f>
        <v>15510461</v>
      </c>
      <c r="L243" s="22">
        <f>L223+L228+L233+L238</f>
        <v>15409075.43</v>
      </c>
      <c r="M243" s="123" t="s">
        <v>8</v>
      </c>
      <c r="N243" s="123" t="s">
        <v>8</v>
      </c>
      <c r="O243" s="123" t="s">
        <v>8</v>
      </c>
      <c r="P243" s="145" t="s">
        <v>8</v>
      </c>
      <c r="Q243" s="115" t="s">
        <v>8</v>
      </c>
      <c r="R243" s="115" t="s">
        <v>8</v>
      </c>
    </row>
    <row r="244" spans="1:18" ht="55.5" customHeight="1">
      <c r="A244" s="138"/>
      <c r="B244" s="139"/>
      <c r="C244" s="140"/>
      <c r="D244" s="127"/>
      <c r="E244" s="127"/>
      <c r="F244" s="36" t="s">
        <v>79</v>
      </c>
      <c r="G244" s="49">
        <f t="shared" si="41"/>
        <v>0</v>
      </c>
      <c r="H244" s="20">
        <f t="shared" si="41"/>
        <v>0</v>
      </c>
      <c r="I244" s="21">
        <v>0</v>
      </c>
      <c r="J244" s="21">
        <v>0</v>
      </c>
      <c r="K244" s="22">
        <f t="shared" ref="K244:L247" si="42">K224+K229+K234+K239</f>
        <v>0</v>
      </c>
      <c r="L244" s="22">
        <f t="shared" si="42"/>
        <v>0</v>
      </c>
      <c r="M244" s="124"/>
      <c r="N244" s="124"/>
      <c r="O244" s="124"/>
      <c r="P244" s="146"/>
      <c r="Q244" s="115"/>
      <c r="R244" s="115"/>
    </row>
    <row r="245" spans="1:18" ht="36" customHeight="1">
      <c r="A245" s="138"/>
      <c r="B245" s="139"/>
      <c r="C245" s="140"/>
      <c r="D245" s="127"/>
      <c r="E245" s="127"/>
      <c r="F245" s="36" t="s">
        <v>80</v>
      </c>
      <c r="G245" s="49">
        <f t="shared" si="41"/>
        <v>31245692</v>
      </c>
      <c r="H245" s="20">
        <f t="shared" si="41"/>
        <v>30509662.91</v>
      </c>
      <c r="I245" s="48">
        <f>I225+I230+I235+I240</f>
        <v>15735231</v>
      </c>
      <c r="J245" s="48">
        <f>J225+J230+J235+J240</f>
        <v>15100587.48</v>
      </c>
      <c r="K245" s="22">
        <f t="shared" si="42"/>
        <v>15510461</v>
      </c>
      <c r="L245" s="22">
        <f t="shared" si="42"/>
        <v>15409075.43</v>
      </c>
      <c r="M245" s="124"/>
      <c r="N245" s="124"/>
      <c r="O245" s="124"/>
      <c r="P245" s="146"/>
      <c r="Q245" s="115"/>
      <c r="R245" s="115"/>
    </row>
    <row r="246" spans="1:18" ht="47.25" customHeight="1">
      <c r="A246" s="138"/>
      <c r="B246" s="139"/>
      <c r="C246" s="140"/>
      <c r="D246" s="127"/>
      <c r="E246" s="127"/>
      <c r="F246" s="36" t="s">
        <v>81</v>
      </c>
      <c r="G246" s="49">
        <f t="shared" si="41"/>
        <v>0</v>
      </c>
      <c r="H246" s="20">
        <f t="shared" si="41"/>
        <v>0</v>
      </c>
      <c r="I246" s="21">
        <v>0</v>
      </c>
      <c r="J246" s="21">
        <f>+J221</f>
        <v>0</v>
      </c>
      <c r="K246" s="22">
        <f t="shared" si="42"/>
        <v>0</v>
      </c>
      <c r="L246" s="22">
        <f t="shared" si="42"/>
        <v>0</v>
      </c>
      <c r="M246" s="124"/>
      <c r="N246" s="124"/>
      <c r="O246" s="124"/>
      <c r="P246" s="146"/>
      <c r="Q246" s="115"/>
      <c r="R246" s="115"/>
    </row>
    <row r="247" spans="1:18" ht="36" customHeight="1">
      <c r="A247" s="141"/>
      <c r="B247" s="142"/>
      <c r="C247" s="143"/>
      <c r="D247" s="129"/>
      <c r="E247" s="127"/>
      <c r="F247" s="38" t="s">
        <v>14</v>
      </c>
      <c r="G247" s="49">
        <f t="shared" si="41"/>
        <v>0</v>
      </c>
      <c r="H247" s="20">
        <f t="shared" si="41"/>
        <v>0</v>
      </c>
      <c r="I247" s="21">
        <v>0</v>
      </c>
      <c r="J247" s="21">
        <f>+J222</f>
        <v>0</v>
      </c>
      <c r="K247" s="22">
        <f t="shared" si="42"/>
        <v>0</v>
      </c>
      <c r="L247" s="22">
        <f t="shared" si="42"/>
        <v>0</v>
      </c>
      <c r="M247" s="125"/>
      <c r="N247" s="125"/>
      <c r="O247" s="125"/>
      <c r="P247" s="147"/>
      <c r="Q247" s="115"/>
      <c r="R247" s="115"/>
    </row>
    <row r="248" spans="1:18" ht="32.25" customHeight="1">
      <c r="A248" s="122" t="s">
        <v>4</v>
      </c>
      <c r="B248" s="122"/>
      <c r="C248" s="122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</row>
    <row r="249" spans="1:18" ht="31.5" customHeight="1">
      <c r="A249" s="122" t="s">
        <v>12</v>
      </c>
      <c r="B249" s="122"/>
      <c r="C249" s="122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</row>
    <row r="250" spans="1:18" ht="29.25" customHeight="1">
      <c r="A250" s="122" t="s">
        <v>13</v>
      </c>
      <c r="B250" s="122"/>
      <c r="C250" s="122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</row>
    <row r="251" spans="1:18" ht="31.5" customHeight="1">
      <c r="A251" s="65" t="s">
        <v>61</v>
      </c>
      <c r="B251" s="122" t="s">
        <v>29</v>
      </c>
      <c r="C251" s="122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</row>
    <row r="252" spans="1:18" ht="36" customHeight="1">
      <c r="A252" s="129" t="s">
        <v>59</v>
      </c>
      <c r="B252" s="163" t="s">
        <v>103</v>
      </c>
      <c r="C252" s="164"/>
      <c r="D252" s="127" t="s">
        <v>31</v>
      </c>
      <c r="E252" s="127" t="s">
        <v>62</v>
      </c>
      <c r="F252" s="39" t="s">
        <v>7</v>
      </c>
      <c r="G252" s="44">
        <f>G257+G262+G267+G272+G277+G282</f>
        <v>50525919.360000007</v>
      </c>
      <c r="H252" s="44">
        <f>J252</f>
        <v>50495919.359999999</v>
      </c>
      <c r="I252" s="32">
        <f>G252</f>
        <v>50525919.360000007</v>
      </c>
      <c r="J252" s="32">
        <f>SUM(J253:J256)</f>
        <v>50495919.359999999</v>
      </c>
      <c r="K252" s="32">
        <f t="shared" ref="K252:L254" si="43">K257+K262+K267+K272+K277+K282+K287+K292</f>
        <v>59714490.950000003</v>
      </c>
      <c r="L252" s="32">
        <f t="shared" si="43"/>
        <v>59706470.450000003</v>
      </c>
      <c r="M252" s="129" t="s">
        <v>8</v>
      </c>
      <c r="N252" s="129" t="s">
        <v>8</v>
      </c>
      <c r="O252" s="129" t="s">
        <v>8</v>
      </c>
      <c r="P252" s="129" t="s">
        <v>8</v>
      </c>
      <c r="Q252" s="127" t="s">
        <v>8</v>
      </c>
      <c r="R252" s="127" t="s">
        <v>8</v>
      </c>
    </row>
    <row r="253" spans="1:18" ht="54.75" customHeight="1">
      <c r="A253" s="130"/>
      <c r="B253" s="165"/>
      <c r="C253" s="166"/>
      <c r="D253" s="127"/>
      <c r="E253" s="127"/>
      <c r="F253" s="39" t="s">
        <v>79</v>
      </c>
      <c r="G253" s="44">
        <f>G258+G263+G268+G273+G278+G283</f>
        <v>24216792.469999999</v>
      </c>
      <c r="H253" s="44">
        <f>J253</f>
        <v>24186792.469999999</v>
      </c>
      <c r="I253" s="32">
        <f>G253</f>
        <v>24216792.469999999</v>
      </c>
      <c r="J253" s="32">
        <f>+J258+J263+J268+J278+J273+J283</f>
        <v>24186792.469999999</v>
      </c>
      <c r="K253" s="32">
        <f t="shared" si="43"/>
        <v>29100079.120000001</v>
      </c>
      <c r="L253" s="32">
        <f t="shared" si="43"/>
        <v>29092058.620000001</v>
      </c>
      <c r="M253" s="130"/>
      <c r="N253" s="130"/>
      <c r="O253" s="130"/>
      <c r="P253" s="130"/>
      <c r="Q253" s="127"/>
      <c r="R253" s="127"/>
    </row>
    <row r="254" spans="1:18" ht="36" customHeight="1">
      <c r="A254" s="130"/>
      <c r="B254" s="165"/>
      <c r="C254" s="166"/>
      <c r="D254" s="127"/>
      <c r="E254" s="127"/>
      <c r="F254" s="39" t="s">
        <v>80</v>
      </c>
      <c r="G254" s="44">
        <f>G259+G264+G269+G274+G279+G284</f>
        <v>26309126.890000001</v>
      </c>
      <c r="H254" s="44">
        <f>J254</f>
        <v>26309126.890000001</v>
      </c>
      <c r="I254" s="32">
        <f>G254</f>
        <v>26309126.890000001</v>
      </c>
      <c r="J254" s="32">
        <f>+J259+J264+J269+J279+J274+J284</f>
        <v>26309126.890000001</v>
      </c>
      <c r="K254" s="32">
        <f t="shared" si="43"/>
        <v>30614411.830000002</v>
      </c>
      <c r="L254" s="32">
        <f t="shared" si="43"/>
        <v>30614411.830000002</v>
      </c>
      <c r="M254" s="130"/>
      <c r="N254" s="130"/>
      <c r="O254" s="130"/>
      <c r="P254" s="130"/>
      <c r="Q254" s="127"/>
      <c r="R254" s="127"/>
    </row>
    <row r="255" spans="1:18" ht="43.5" customHeight="1">
      <c r="A255" s="130"/>
      <c r="B255" s="165"/>
      <c r="C255" s="166"/>
      <c r="D255" s="127"/>
      <c r="E255" s="127"/>
      <c r="F255" s="39" t="s">
        <v>81</v>
      </c>
      <c r="G255" s="44">
        <f>G260+G265+G270+G275+G280+G285</f>
        <v>0</v>
      </c>
      <c r="H255" s="44">
        <f>J255</f>
        <v>0</v>
      </c>
      <c r="I255" s="32">
        <f>G255</f>
        <v>0</v>
      </c>
      <c r="J255" s="32">
        <f>+J260+J265+J270+J280+J275+J285</f>
        <v>0</v>
      </c>
      <c r="K255" s="32">
        <v>0</v>
      </c>
      <c r="L255" s="32">
        <f>L260+L265+L270+L275+L280+L285+L290+L295</f>
        <v>0</v>
      </c>
      <c r="M255" s="130"/>
      <c r="N255" s="130"/>
      <c r="O255" s="130"/>
      <c r="P255" s="130"/>
      <c r="Q255" s="127"/>
      <c r="R255" s="127"/>
    </row>
    <row r="256" spans="1:18" ht="36" customHeight="1">
      <c r="A256" s="131"/>
      <c r="B256" s="167"/>
      <c r="C256" s="168"/>
      <c r="D256" s="129"/>
      <c r="E256" s="127"/>
      <c r="F256" s="39" t="s">
        <v>14</v>
      </c>
      <c r="G256" s="44">
        <f>G261+G266+G271+G276+G281+G286</f>
        <v>0</v>
      </c>
      <c r="H256" s="44">
        <f>J256</f>
        <v>0</v>
      </c>
      <c r="I256" s="32">
        <f>G256</f>
        <v>0</v>
      </c>
      <c r="J256" s="32">
        <f>+J261+J266+J271+J281+J276+J286</f>
        <v>0</v>
      </c>
      <c r="K256" s="32">
        <v>0</v>
      </c>
      <c r="L256" s="32">
        <f>L261+L266+L271+L276+L281+L286+L291+L296</f>
        <v>0</v>
      </c>
      <c r="M256" s="131"/>
      <c r="N256" s="131"/>
      <c r="O256" s="131"/>
      <c r="P256" s="131"/>
      <c r="Q256" s="127"/>
      <c r="R256" s="127"/>
    </row>
    <row r="257" spans="1:18" ht="27.75" customHeight="1">
      <c r="A257" s="169" t="s">
        <v>43</v>
      </c>
      <c r="B257" s="163" t="s">
        <v>162</v>
      </c>
      <c r="C257" s="164"/>
      <c r="D257" s="123" t="s">
        <v>31</v>
      </c>
      <c r="E257" s="127" t="s">
        <v>62</v>
      </c>
      <c r="F257" s="16" t="s">
        <v>7</v>
      </c>
      <c r="G257" s="34">
        <f t="shared" ref="G257:G276" si="44">I257</f>
        <v>9281406.9900000002</v>
      </c>
      <c r="H257" s="20">
        <f t="shared" ref="H257:H281" si="45">SUM(J257:J257)</f>
        <v>9251406.9900000002</v>
      </c>
      <c r="I257" s="21">
        <f>I258</f>
        <v>9281406.9900000002</v>
      </c>
      <c r="J257" s="21">
        <f>SUM(J258:J261)</f>
        <v>9251406.9900000002</v>
      </c>
      <c r="K257" s="22">
        <f>K258</f>
        <v>13212666.560000001</v>
      </c>
      <c r="L257" s="22">
        <f>L258</f>
        <v>13204646.060000001</v>
      </c>
      <c r="M257" s="116" t="s">
        <v>85</v>
      </c>
      <c r="N257" s="159" t="s">
        <v>5</v>
      </c>
      <c r="O257" s="159">
        <v>100</v>
      </c>
      <c r="P257" s="159">
        <v>100</v>
      </c>
      <c r="Q257" s="233">
        <v>100</v>
      </c>
      <c r="R257" s="233">
        <v>100</v>
      </c>
    </row>
    <row r="258" spans="1:18" ht="51.75" customHeight="1">
      <c r="A258" s="170"/>
      <c r="B258" s="165"/>
      <c r="C258" s="166"/>
      <c r="D258" s="124"/>
      <c r="E258" s="127"/>
      <c r="F258" s="16" t="s">
        <v>79</v>
      </c>
      <c r="G258" s="34">
        <f t="shared" si="44"/>
        <v>9281406.9900000002</v>
      </c>
      <c r="H258" s="20">
        <f t="shared" si="45"/>
        <v>9251406.9900000002</v>
      </c>
      <c r="I258" s="21">
        <v>9281406.9900000002</v>
      </c>
      <c r="J258" s="21">
        <v>9251406.9900000002</v>
      </c>
      <c r="K258" s="22">
        <v>13212666.560000001</v>
      </c>
      <c r="L258" s="22">
        <v>13204646.060000001</v>
      </c>
      <c r="M258" s="117"/>
      <c r="N258" s="160"/>
      <c r="O258" s="160"/>
      <c r="P258" s="160"/>
      <c r="Q258" s="233"/>
      <c r="R258" s="233"/>
    </row>
    <row r="259" spans="1:18" ht="37.5" customHeight="1">
      <c r="A259" s="170"/>
      <c r="B259" s="165"/>
      <c r="C259" s="166"/>
      <c r="D259" s="124"/>
      <c r="E259" s="127"/>
      <c r="F259" s="16" t="s">
        <v>80</v>
      </c>
      <c r="G259" s="34">
        <f t="shared" si="44"/>
        <v>0</v>
      </c>
      <c r="H259" s="20">
        <f t="shared" si="45"/>
        <v>0</v>
      </c>
      <c r="I259" s="27">
        <v>0</v>
      </c>
      <c r="J259" s="21">
        <v>0</v>
      </c>
      <c r="K259" s="21">
        <v>0</v>
      </c>
      <c r="L259" s="21">
        <v>0</v>
      </c>
      <c r="M259" s="117"/>
      <c r="N259" s="160"/>
      <c r="O259" s="160"/>
      <c r="P259" s="160"/>
      <c r="Q259" s="233"/>
      <c r="R259" s="233"/>
    </row>
    <row r="260" spans="1:18" ht="41.25" customHeight="1">
      <c r="A260" s="170"/>
      <c r="B260" s="165"/>
      <c r="C260" s="166"/>
      <c r="D260" s="124"/>
      <c r="E260" s="127"/>
      <c r="F260" s="16" t="s">
        <v>81</v>
      </c>
      <c r="G260" s="34">
        <f t="shared" si="44"/>
        <v>0</v>
      </c>
      <c r="H260" s="20">
        <f t="shared" si="45"/>
        <v>0</v>
      </c>
      <c r="I260" s="27">
        <v>0</v>
      </c>
      <c r="J260" s="21">
        <v>0</v>
      </c>
      <c r="K260" s="21">
        <v>0</v>
      </c>
      <c r="L260" s="21">
        <v>0</v>
      </c>
      <c r="M260" s="117"/>
      <c r="N260" s="160"/>
      <c r="O260" s="160"/>
      <c r="P260" s="160"/>
      <c r="Q260" s="233"/>
      <c r="R260" s="233"/>
    </row>
    <row r="261" spans="1:18" ht="30" customHeight="1">
      <c r="A261" s="170"/>
      <c r="B261" s="167"/>
      <c r="C261" s="168"/>
      <c r="D261" s="124"/>
      <c r="E261" s="127"/>
      <c r="F261" s="16" t="s">
        <v>14</v>
      </c>
      <c r="G261" s="34">
        <f t="shared" si="44"/>
        <v>0</v>
      </c>
      <c r="H261" s="20">
        <f t="shared" si="45"/>
        <v>0</v>
      </c>
      <c r="I261" s="27">
        <v>0</v>
      </c>
      <c r="J261" s="21">
        <v>0</v>
      </c>
      <c r="K261" s="21">
        <v>0</v>
      </c>
      <c r="L261" s="21">
        <v>0</v>
      </c>
      <c r="M261" s="117"/>
      <c r="N261" s="160"/>
      <c r="O261" s="161"/>
      <c r="P261" s="160"/>
      <c r="Q261" s="233"/>
      <c r="R261" s="233"/>
    </row>
    <row r="262" spans="1:18" ht="27.75" customHeight="1">
      <c r="A262" s="162" t="s">
        <v>44</v>
      </c>
      <c r="B262" s="163" t="s">
        <v>163</v>
      </c>
      <c r="C262" s="164"/>
      <c r="D262" s="123" t="s">
        <v>31</v>
      </c>
      <c r="E262" s="127" t="s">
        <v>62</v>
      </c>
      <c r="F262" s="16" t="s">
        <v>7</v>
      </c>
      <c r="G262" s="34">
        <f t="shared" si="44"/>
        <v>3999755.6</v>
      </c>
      <c r="H262" s="20">
        <f t="shared" si="45"/>
        <v>3999755.6</v>
      </c>
      <c r="I262" s="21">
        <f>I263</f>
        <v>3999755.6</v>
      </c>
      <c r="J262" s="21">
        <f>SUM(J263:J266)</f>
        <v>3999755.6</v>
      </c>
      <c r="K262" s="22">
        <f>K263</f>
        <v>4050464.18</v>
      </c>
      <c r="L262" s="22">
        <f>L263</f>
        <v>4050464.18</v>
      </c>
      <c r="M262" s="116" t="s">
        <v>58</v>
      </c>
      <c r="N262" s="159" t="s">
        <v>5</v>
      </c>
      <c r="O262" s="159">
        <v>100</v>
      </c>
      <c r="P262" s="159">
        <v>100</v>
      </c>
      <c r="Q262" s="233">
        <v>100</v>
      </c>
      <c r="R262" s="233">
        <v>100</v>
      </c>
    </row>
    <row r="263" spans="1:18" ht="59.25" customHeight="1">
      <c r="A263" s="162"/>
      <c r="B263" s="165"/>
      <c r="C263" s="166"/>
      <c r="D263" s="124"/>
      <c r="E263" s="127"/>
      <c r="F263" s="16" t="s">
        <v>79</v>
      </c>
      <c r="G263" s="34">
        <f t="shared" si="44"/>
        <v>3999755.6</v>
      </c>
      <c r="H263" s="20">
        <f t="shared" si="45"/>
        <v>3999755.6</v>
      </c>
      <c r="I263" s="21">
        <v>3999755.6</v>
      </c>
      <c r="J263" s="21">
        <v>3999755.6</v>
      </c>
      <c r="K263" s="22">
        <v>4050464.18</v>
      </c>
      <c r="L263" s="22">
        <v>4050464.18</v>
      </c>
      <c r="M263" s="117"/>
      <c r="N263" s="160"/>
      <c r="O263" s="160"/>
      <c r="P263" s="160"/>
      <c r="Q263" s="233"/>
      <c r="R263" s="233"/>
    </row>
    <row r="264" spans="1:18" ht="36.75" customHeight="1">
      <c r="A264" s="162"/>
      <c r="B264" s="165"/>
      <c r="C264" s="166"/>
      <c r="D264" s="124"/>
      <c r="E264" s="127"/>
      <c r="F264" s="16" t="s">
        <v>80</v>
      </c>
      <c r="G264" s="34">
        <f t="shared" si="44"/>
        <v>0</v>
      </c>
      <c r="H264" s="20">
        <f t="shared" si="45"/>
        <v>0</v>
      </c>
      <c r="I264" s="21">
        <v>0</v>
      </c>
      <c r="J264" s="21">
        <v>0</v>
      </c>
      <c r="K264" s="21">
        <v>0</v>
      </c>
      <c r="L264" s="21">
        <v>0</v>
      </c>
      <c r="M264" s="117"/>
      <c r="N264" s="160"/>
      <c r="O264" s="160"/>
      <c r="P264" s="160"/>
      <c r="Q264" s="233"/>
      <c r="R264" s="233"/>
    </row>
    <row r="265" spans="1:18" ht="42.75" customHeight="1">
      <c r="A265" s="162"/>
      <c r="B265" s="165"/>
      <c r="C265" s="166"/>
      <c r="D265" s="124"/>
      <c r="E265" s="127"/>
      <c r="F265" s="16" t="s">
        <v>81</v>
      </c>
      <c r="G265" s="34">
        <f t="shared" si="44"/>
        <v>0</v>
      </c>
      <c r="H265" s="20">
        <f t="shared" si="45"/>
        <v>0</v>
      </c>
      <c r="I265" s="21">
        <v>0</v>
      </c>
      <c r="J265" s="21">
        <v>0</v>
      </c>
      <c r="K265" s="21">
        <v>0</v>
      </c>
      <c r="L265" s="21">
        <v>0</v>
      </c>
      <c r="M265" s="117"/>
      <c r="N265" s="160"/>
      <c r="O265" s="160"/>
      <c r="P265" s="160"/>
      <c r="Q265" s="233"/>
      <c r="R265" s="233"/>
    </row>
    <row r="266" spans="1:18" ht="29" customHeight="1">
      <c r="A266" s="162"/>
      <c r="B266" s="167"/>
      <c r="C266" s="168"/>
      <c r="D266" s="124"/>
      <c r="E266" s="127"/>
      <c r="F266" s="16" t="s">
        <v>14</v>
      </c>
      <c r="G266" s="34">
        <f t="shared" si="44"/>
        <v>0</v>
      </c>
      <c r="H266" s="20">
        <f t="shared" si="45"/>
        <v>0</v>
      </c>
      <c r="I266" s="21">
        <v>0</v>
      </c>
      <c r="J266" s="21">
        <v>0</v>
      </c>
      <c r="K266" s="21">
        <v>0</v>
      </c>
      <c r="L266" s="21">
        <v>0</v>
      </c>
      <c r="M266" s="118"/>
      <c r="N266" s="161"/>
      <c r="O266" s="161"/>
      <c r="P266" s="161"/>
      <c r="Q266" s="233"/>
      <c r="R266" s="233"/>
    </row>
    <row r="267" spans="1:18" ht="27.75" customHeight="1">
      <c r="A267" s="162" t="s">
        <v>45</v>
      </c>
      <c r="B267" s="163" t="s">
        <v>164</v>
      </c>
      <c r="C267" s="164"/>
      <c r="D267" s="126" t="s">
        <v>31</v>
      </c>
      <c r="E267" s="127" t="s">
        <v>62</v>
      </c>
      <c r="F267" s="16" t="s">
        <v>7</v>
      </c>
      <c r="G267" s="34">
        <f t="shared" si="44"/>
        <v>36895437.530000001</v>
      </c>
      <c r="H267" s="20">
        <f t="shared" si="45"/>
        <v>36895437.530000001</v>
      </c>
      <c r="I267" s="21">
        <f>I268+I269+I270+I271</f>
        <v>36895437.530000001</v>
      </c>
      <c r="J267" s="21">
        <f>SUM(J268:J271)</f>
        <v>36895437.530000001</v>
      </c>
      <c r="K267" s="22">
        <f>K268+K269</f>
        <v>39134631</v>
      </c>
      <c r="L267" s="22">
        <f>L268+L269</f>
        <v>39134631</v>
      </c>
      <c r="M267" s="116" t="s">
        <v>71</v>
      </c>
      <c r="N267" s="159" t="s">
        <v>5</v>
      </c>
      <c r="O267" s="159">
        <v>100</v>
      </c>
      <c r="P267" s="159">
        <v>100</v>
      </c>
      <c r="Q267" s="233">
        <v>100</v>
      </c>
      <c r="R267" s="233">
        <v>100</v>
      </c>
    </row>
    <row r="268" spans="1:18" ht="55.5" customHeight="1">
      <c r="A268" s="162"/>
      <c r="B268" s="165"/>
      <c r="C268" s="166"/>
      <c r="D268" s="126"/>
      <c r="E268" s="127"/>
      <c r="F268" s="16" t="s">
        <v>79</v>
      </c>
      <c r="G268" s="34">
        <f t="shared" si="44"/>
        <v>10681255.529999999</v>
      </c>
      <c r="H268" s="20">
        <f t="shared" si="45"/>
        <v>10681255.529999999</v>
      </c>
      <c r="I268" s="21">
        <v>10681255.529999999</v>
      </c>
      <c r="J268" s="21">
        <v>10681255.529999999</v>
      </c>
      <c r="K268" s="22">
        <v>11329476</v>
      </c>
      <c r="L268" s="22">
        <v>11329476</v>
      </c>
      <c r="M268" s="117"/>
      <c r="N268" s="160"/>
      <c r="O268" s="160"/>
      <c r="P268" s="160"/>
      <c r="Q268" s="233"/>
      <c r="R268" s="233"/>
    </row>
    <row r="269" spans="1:18" ht="48" customHeight="1">
      <c r="A269" s="162"/>
      <c r="B269" s="165"/>
      <c r="C269" s="166"/>
      <c r="D269" s="126"/>
      <c r="E269" s="127"/>
      <c r="F269" s="16" t="s">
        <v>80</v>
      </c>
      <c r="G269" s="34">
        <f t="shared" si="44"/>
        <v>26214182</v>
      </c>
      <c r="H269" s="20">
        <f t="shared" si="45"/>
        <v>26214182</v>
      </c>
      <c r="I269" s="21">
        <v>26214182</v>
      </c>
      <c r="J269" s="21">
        <v>26214182</v>
      </c>
      <c r="K269" s="22">
        <v>27805155</v>
      </c>
      <c r="L269" s="22">
        <v>27805155</v>
      </c>
      <c r="M269" s="117"/>
      <c r="N269" s="160"/>
      <c r="O269" s="160"/>
      <c r="P269" s="160"/>
      <c r="Q269" s="233"/>
      <c r="R269" s="233"/>
    </row>
    <row r="270" spans="1:18" ht="48.75" customHeight="1">
      <c r="A270" s="162"/>
      <c r="B270" s="165"/>
      <c r="C270" s="166"/>
      <c r="D270" s="126"/>
      <c r="E270" s="127"/>
      <c r="F270" s="16" t="s">
        <v>81</v>
      </c>
      <c r="G270" s="34">
        <f t="shared" si="44"/>
        <v>0</v>
      </c>
      <c r="H270" s="20">
        <f t="shared" si="45"/>
        <v>0</v>
      </c>
      <c r="I270" s="21">
        <v>0</v>
      </c>
      <c r="J270" s="21">
        <v>0</v>
      </c>
      <c r="K270" s="21">
        <v>0</v>
      </c>
      <c r="L270" s="21">
        <v>0</v>
      </c>
      <c r="M270" s="117"/>
      <c r="N270" s="160"/>
      <c r="O270" s="160"/>
      <c r="P270" s="160"/>
      <c r="Q270" s="233"/>
      <c r="R270" s="233"/>
    </row>
    <row r="271" spans="1:18" ht="38" customHeight="1">
      <c r="A271" s="162"/>
      <c r="B271" s="167"/>
      <c r="C271" s="168"/>
      <c r="D271" s="126"/>
      <c r="E271" s="127"/>
      <c r="F271" s="16" t="s">
        <v>14</v>
      </c>
      <c r="G271" s="34">
        <f t="shared" si="44"/>
        <v>0</v>
      </c>
      <c r="H271" s="20">
        <f t="shared" si="45"/>
        <v>0</v>
      </c>
      <c r="I271" s="21">
        <v>0</v>
      </c>
      <c r="J271" s="21">
        <v>0</v>
      </c>
      <c r="K271" s="21">
        <v>0</v>
      </c>
      <c r="L271" s="21">
        <v>0</v>
      </c>
      <c r="M271" s="118"/>
      <c r="N271" s="161"/>
      <c r="O271" s="161"/>
      <c r="P271" s="161"/>
      <c r="Q271" s="233"/>
      <c r="R271" s="233"/>
    </row>
    <row r="272" spans="1:18" ht="37.5" customHeight="1">
      <c r="A272" s="127" t="s">
        <v>90</v>
      </c>
      <c r="B272" s="163" t="s">
        <v>165</v>
      </c>
      <c r="C272" s="164"/>
      <c r="D272" s="127" t="s">
        <v>31</v>
      </c>
      <c r="E272" s="127" t="s">
        <v>62</v>
      </c>
      <c r="F272" s="16" t="s">
        <v>7</v>
      </c>
      <c r="G272" s="44">
        <f t="shared" si="44"/>
        <v>20091.39</v>
      </c>
      <c r="H272" s="28">
        <f t="shared" si="45"/>
        <v>20091.39</v>
      </c>
      <c r="I272" s="24">
        <f>I273+I274</f>
        <v>20091.39</v>
      </c>
      <c r="J272" s="24">
        <f>SUM(J273:J276)</f>
        <v>20091.39</v>
      </c>
      <c r="K272" s="24">
        <f>K273+K274</f>
        <v>12369.06</v>
      </c>
      <c r="L272" s="24">
        <f>L273+L274</f>
        <v>12369.06</v>
      </c>
      <c r="M272" s="116" t="s">
        <v>76</v>
      </c>
      <c r="N272" s="123" t="s">
        <v>5</v>
      </c>
      <c r="O272" s="123">
        <v>100</v>
      </c>
      <c r="P272" s="112">
        <v>100</v>
      </c>
      <c r="Q272" s="115">
        <v>100</v>
      </c>
      <c r="R272" s="115">
        <v>100</v>
      </c>
    </row>
    <row r="273" spans="1:18" ht="50.25" customHeight="1">
      <c r="A273" s="127"/>
      <c r="B273" s="165"/>
      <c r="C273" s="166"/>
      <c r="D273" s="127"/>
      <c r="E273" s="127"/>
      <c r="F273" s="16" t="s">
        <v>79</v>
      </c>
      <c r="G273" s="44">
        <f t="shared" si="44"/>
        <v>7456.34</v>
      </c>
      <c r="H273" s="28">
        <f t="shared" si="45"/>
        <v>7456.34</v>
      </c>
      <c r="I273" s="24">
        <v>7456.34</v>
      </c>
      <c r="J273" s="24">
        <v>7456.34</v>
      </c>
      <c r="K273" s="24">
        <v>7550.36</v>
      </c>
      <c r="L273" s="24">
        <v>7550.36</v>
      </c>
      <c r="M273" s="117"/>
      <c r="N273" s="124"/>
      <c r="O273" s="124"/>
      <c r="P273" s="113"/>
      <c r="Q273" s="115"/>
      <c r="R273" s="115"/>
    </row>
    <row r="274" spans="1:18" ht="37.5" customHeight="1">
      <c r="A274" s="127"/>
      <c r="B274" s="165"/>
      <c r="C274" s="166"/>
      <c r="D274" s="127"/>
      <c r="E274" s="127"/>
      <c r="F274" s="16" t="s">
        <v>80</v>
      </c>
      <c r="G274" s="44">
        <f t="shared" si="44"/>
        <v>12635.05</v>
      </c>
      <c r="H274" s="28">
        <f t="shared" si="45"/>
        <v>12635.05</v>
      </c>
      <c r="I274" s="24">
        <v>12635.05</v>
      </c>
      <c r="J274" s="24">
        <v>12635.05</v>
      </c>
      <c r="K274" s="24">
        <v>4818.7</v>
      </c>
      <c r="L274" s="24">
        <v>4818.7</v>
      </c>
      <c r="M274" s="117"/>
      <c r="N274" s="124"/>
      <c r="O274" s="124"/>
      <c r="P274" s="113"/>
      <c r="Q274" s="115"/>
      <c r="R274" s="115"/>
    </row>
    <row r="275" spans="1:18" ht="37.5" customHeight="1">
      <c r="A275" s="127"/>
      <c r="B275" s="165"/>
      <c r="C275" s="166"/>
      <c r="D275" s="127"/>
      <c r="E275" s="127"/>
      <c r="F275" s="16" t="s">
        <v>81</v>
      </c>
      <c r="G275" s="44">
        <f t="shared" si="44"/>
        <v>0</v>
      </c>
      <c r="H275" s="28">
        <f t="shared" si="45"/>
        <v>0</v>
      </c>
      <c r="I275" s="24">
        <v>0</v>
      </c>
      <c r="J275" s="24">
        <v>0</v>
      </c>
      <c r="K275" s="24">
        <v>0</v>
      </c>
      <c r="L275" s="24">
        <v>0</v>
      </c>
      <c r="M275" s="117"/>
      <c r="N275" s="124"/>
      <c r="O275" s="124"/>
      <c r="P275" s="113"/>
      <c r="Q275" s="115"/>
      <c r="R275" s="115"/>
    </row>
    <row r="276" spans="1:18" ht="37.5" customHeight="1">
      <c r="A276" s="127"/>
      <c r="B276" s="167"/>
      <c r="C276" s="168"/>
      <c r="D276" s="127"/>
      <c r="E276" s="127"/>
      <c r="F276" s="16" t="s">
        <v>14</v>
      </c>
      <c r="G276" s="44">
        <f t="shared" si="44"/>
        <v>0</v>
      </c>
      <c r="H276" s="28">
        <f t="shared" si="45"/>
        <v>0</v>
      </c>
      <c r="I276" s="24">
        <v>0</v>
      </c>
      <c r="J276" s="24">
        <v>0</v>
      </c>
      <c r="K276" s="24">
        <v>0</v>
      </c>
      <c r="L276" s="24">
        <v>0</v>
      </c>
      <c r="M276" s="118"/>
      <c r="N276" s="125"/>
      <c r="O276" s="125"/>
      <c r="P276" s="114"/>
      <c r="Q276" s="115"/>
      <c r="R276" s="115"/>
    </row>
    <row r="277" spans="1:18" ht="37.5" customHeight="1">
      <c r="A277" s="127" t="s">
        <v>91</v>
      </c>
      <c r="B277" s="163" t="s">
        <v>166</v>
      </c>
      <c r="C277" s="164"/>
      <c r="D277" s="127" t="s">
        <v>31</v>
      </c>
      <c r="E277" s="127" t="s">
        <v>62</v>
      </c>
      <c r="F277" s="16" t="s">
        <v>7</v>
      </c>
      <c r="G277" s="44">
        <f>H277</f>
        <v>246918.01</v>
      </c>
      <c r="H277" s="28">
        <f t="shared" si="45"/>
        <v>246918.01</v>
      </c>
      <c r="I277" s="24">
        <f>I278</f>
        <v>246918.01</v>
      </c>
      <c r="J277" s="24">
        <f>SUM(J278:J281)</f>
        <v>246918.01</v>
      </c>
      <c r="K277" s="24">
        <f>K278</f>
        <v>431568.52</v>
      </c>
      <c r="L277" s="24">
        <f>L278</f>
        <v>431568.52</v>
      </c>
      <c r="M277" s="116" t="s">
        <v>94</v>
      </c>
      <c r="N277" s="123" t="s">
        <v>5</v>
      </c>
      <c r="O277" s="123">
        <v>100</v>
      </c>
      <c r="P277" s="112">
        <v>100</v>
      </c>
      <c r="Q277" s="115">
        <v>100</v>
      </c>
      <c r="R277" s="115">
        <v>100</v>
      </c>
    </row>
    <row r="278" spans="1:18" ht="47.25" customHeight="1">
      <c r="A278" s="127"/>
      <c r="B278" s="165"/>
      <c r="C278" s="166"/>
      <c r="D278" s="127"/>
      <c r="E278" s="127"/>
      <c r="F278" s="16" t="s">
        <v>79</v>
      </c>
      <c r="G278" s="44">
        <f>H278</f>
        <v>246918.01</v>
      </c>
      <c r="H278" s="28">
        <f t="shared" si="45"/>
        <v>246918.01</v>
      </c>
      <c r="I278" s="24">
        <v>246918.01</v>
      </c>
      <c r="J278" s="24">
        <v>246918.01</v>
      </c>
      <c r="K278" s="24">
        <v>431568.52</v>
      </c>
      <c r="L278" s="24">
        <v>431568.52</v>
      </c>
      <c r="M278" s="117"/>
      <c r="N278" s="124"/>
      <c r="O278" s="124"/>
      <c r="P278" s="113"/>
      <c r="Q278" s="115"/>
      <c r="R278" s="115"/>
    </row>
    <row r="279" spans="1:18" ht="37.5" customHeight="1">
      <c r="A279" s="127"/>
      <c r="B279" s="165"/>
      <c r="C279" s="166"/>
      <c r="D279" s="127"/>
      <c r="E279" s="127"/>
      <c r="F279" s="16" t="s">
        <v>80</v>
      </c>
      <c r="G279" s="44">
        <f>H279</f>
        <v>0</v>
      </c>
      <c r="H279" s="28">
        <f t="shared" si="45"/>
        <v>0</v>
      </c>
      <c r="I279" s="24">
        <v>0</v>
      </c>
      <c r="J279" s="24">
        <v>0</v>
      </c>
      <c r="K279" s="24">
        <v>0</v>
      </c>
      <c r="L279" s="24">
        <v>0</v>
      </c>
      <c r="M279" s="117"/>
      <c r="N279" s="124"/>
      <c r="O279" s="124"/>
      <c r="P279" s="113"/>
      <c r="Q279" s="115"/>
      <c r="R279" s="115"/>
    </row>
    <row r="280" spans="1:18" ht="37.5" customHeight="1">
      <c r="A280" s="127"/>
      <c r="B280" s="165"/>
      <c r="C280" s="166"/>
      <c r="D280" s="127"/>
      <c r="E280" s="127"/>
      <c r="F280" s="16" t="s">
        <v>81</v>
      </c>
      <c r="G280" s="44">
        <f>H280</f>
        <v>0</v>
      </c>
      <c r="H280" s="28">
        <f t="shared" si="45"/>
        <v>0</v>
      </c>
      <c r="I280" s="24">
        <v>0</v>
      </c>
      <c r="J280" s="24">
        <v>0</v>
      </c>
      <c r="K280" s="24">
        <v>0</v>
      </c>
      <c r="L280" s="24">
        <v>0</v>
      </c>
      <c r="M280" s="117"/>
      <c r="N280" s="124"/>
      <c r="O280" s="124"/>
      <c r="P280" s="113"/>
      <c r="Q280" s="115"/>
      <c r="R280" s="115"/>
    </row>
    <row r="281" spans="1:18" ht="37.5" customHeight="1">
      <c r="A281" s="127"/>
      <c r="B281" s="167"/>
      <c r="C281" s="168"/>
      <c r="D281" s="127"/>
      <c r="E281" s="127"/>
      <c r="F281" s="16" t="s">
        <v>14</v>
      </c>
      <c r="G281" s="44">
        <f>H281</f>
        <v>0</v>
      </c>
      <c r="H281" s="28">
        <f t="shared" si="45"/>
        <v>0</v>
      </c>
      <c r="I281" s="24">
        <v>0</v>
      </c>
      <c r="J281" s="24">
        <v>0</v>
      </c>
      <c r="K281" s="24">
        <v>0</v>
      </c>
      <c r="L281" s="24">
        <v>0</v>
      </c>
      <c r="M281" s="118"/>
      <c r="N281" s="125"/>
      <c r="O281" s="125"/>
      <c r="P281" s="114"/>
      <c r="Q281" s="115"/>
      <c r="R281" s="115"/>
    </row>
    <row r="282" spans="1:18" ht="37.5" customHeight="1">
      <c r="A282" s="127" t="s">
        <v>113</v>
      </c>
      <c r="B282" s="163" t="s">
        <v>167</v>
      </c>
      <c r="C282" s="164"/>
      <c r="D282" s="127" t="s">
        <v>31</v>
      </c>
      <c r="E282" s="129" t="s">
        <v>62</v>
      </c>
      <c r="F282" s="16" t="str">
        <f t="shared" ref="F282:F287" si="46">F277</f>
        <v>Всего, из них раходы за счет:</v>
      </c>
      <c r="G282" s="44">
        <f t="shared" ref="G282:H286" si="47">I282</f>
        <v>82309.84</v>
      </c>
      <c r="H282" s="28">
        <f t="shared" si="47"/>
        <v>82309.84</v>
      </c>
      <c r="I282" s="24">
        <f>I283+I284+I285+I286</f>
        <v>82309.84</v>
      </c>
      <c r="J282" s="24">
        <f>J283+J284+J285+J286</f>
        <v>82309.84</v>
      </c>
      <c r="K282" s="24">
        <f>K284</f>
        <v>112241.51</v>
      </c>
      <c r="L282" s="24">
        <f>L284</f>
        <v>112241.51</v>
      </c>
      <c r="M282" s="116" t="s">
        <v>114</v>
      </c>
      <c r="N282" s="123" t="s">
        <v>5</v>
      </c>
      <c r="O282" s="123">
        <v>100</v>
      </c>
      <c r="P282" s="123">
        <v>100</v>
      </c>
      <c r="Q282" s="115">
        <v>100</v>
      </c>
      <c r="R282" s="115">
        <v>100</v>
      </c>
    </row>
    <row r="283" spans="1:18" ht="45.75" customHeight="1">
      <c r="A283" s="127"/>
      <c r="B283" s="165"/>
      <c r="C283" s="166"/>
      <c r="D283" s="127"/>
      <c r="E283" s="177"/>
      <c r="F283" s="16" t="str">
        <f t="shared" si="46"/>
        <v>Налоговых и неналоговых доходов, поступлений в местный бюджет  нецелевого характера</v>
      </c>
      <c r="G283" s="44">
        <f t="shared" si="47"/>
        <v>0</v>
      </c>
      <c r="H283" s="28">
        <f t="shared" si="47"/>
        <v>0</v>
      </c>
      <c r="I283" s="24">
        <v>0</v>
      </c>
      <c r="J283" s="24">
        <v>0</v>
      </c>
      <c r="K283" s="24">
        <v>0</v>
      </c>
      <c r="L283" s="24">
        <v>0</v>
      </c>
      <c r="M283" s="117"/>
      <c r="N283" s="124"/>
      <c r="O283" s="124"/>
      <c r="P283" s="124"/>
      <c r="Q283" s="115"/>
      <c r="R283" s="115"/>
    </row>
    <row r="284" spans="1:18" ht="37.5" customHeight="1">
      <c r="A284" s="127"/>
      <c r="B284" s="165"/>
      <c r="C284" s="166"/>
      <c r="D284" s="127"/>
      <c r="E284" s="177"/>
      <c r="F284" s="16" t="str">
        <f t="shared" si="46"/>
        <v>Поступлений в местный бюджет  целевого характера</v>
      </c>
      <c r="G284" s="44">
        <f t="shared" si="47"/>
        <v>82309.84</v>
      </c>
      <c r="H284" s="28">
        <f t="shared" si="47"/>
        <v>82309.84</v>
      </c>
      <c r="I284" s="24">
        <v>82309.84</v>
      </c>
      <c r="J284" s="24">
        <v>82309.84</v>
      </c>
      <c r="K284" s="24">
        <v>112241.51</v>
      </c>
      <c r="L284" s="24">
        <v>112241.51</v>
      </c>
      <c r="M284" s="117"/>
      <c r="N284" s="124"/>
      <c r="O284" s="124"/>
      <c r="P284" s="124"/>
      <c r="Q284" s="115"/>
      <c r="R284" s="115"/>
    </row>
    <row r="285" spans="1:18" ht="37.5" customHeight="1">
      <c r="A285" s="127"/>
      <c r="B285" s="165"/>
      <c r="C285" s="166"/>
      <c r="D285" s="127"/>
      <c r="E285" s="177"/>
      <c r="F285" s="16" t="str">
        <f t="shared" si="46"/>
        <v>Иных источников финансирования, предусмотренных законодательством</v>
      </c>
      <c r="G285" s="44">
        <f t="shared" si="47"/>
        <v>0</v>
      </c>
      <c r="H285" s="28">
        <f t="shared" si="47"/>
        <v>0</v>
      </c>
      <c r="I285" s="24">
        <v>0</v>
      </c>
      <c r="J285" s="24">
        <v>0</v>
      </c>
      <c r="K285" s="24">
        <v>0</v>
      </c>
      <c r="L285" s="24">
        <v>0</v>
      </c>
      <c r="M285" s="117"/>
      <c r="N285" s="124"/>
      <c r="O285" s="124"/>
      <c r="P285" s="124"/>
      <c r="Q285" s="115"/>
      <c r="R285" s="115"/>
    </row>
    <row r="286" spans="1:18" ht="37.5" customHeight="1">
      <c r="A286" s="127"/>
      <c r="B286" s="167"/>
      <c r="C286" s="168"/>
      <c r="D286" s="127"/>
      <c r="E286" s="185"/>
      <c r="F286" s="16" t="str">
        <f t="shared" si="46"/>
        <v>Переходящего остатка бюджетных средств</v>
      </c>
      <c r="G286" s="44">
        <f t="shared" si="47"/>
        <v>0</v>
      </c>
      <c r="H286" s="28">
        <f t="shared" si="47"/>
        <v>0</v>
      </c>
      <c r="I286" s="24">
        <v>0</v>
      </c>
      <c r="J286" s="24">
        <v>0</v>
      </c>
      <c r="K286" s="24">
        <v>0</v>
      </c>
      <c r="L286" s="24">
        <v>0</v>
      </c>
      <c r="M286" s="118"/>
      <c r="N286" s="125"/>
      <c r="O286" s="125"/>
      <c r="P286" s="125"/>
      <c r="Q286" s="115"/>
      <c r="R286" s="115"/>
    </row>
    <row r="287" spans="1:18" ht="37.5" customHeight="1">
      <c r="A287" s="129" t="s">
        <v>192</v>
      </c>
      <c r="B287" s="191" t="s">
        <v>221</v>
      </c>
      <c r="C287" s="95"/>
      <c r="D287" s="127" t="s">
        <v>31</v>
      </c>
      <c r="E287" s="129" t="s">
        <v>62</v>
      </c>
      <c r="F287" s="16" t="str">
        <f t="shared" si="46"/>
        <v>Всего, из них раходы за счет:</v>
      </c>
      <c r="G287" s="44">
        <f t="shared" ref="G287:H291" si="48">I287+K287</f>
        <v>1078680.1199999999</v>
      </c>
      <c r="H287" s="28">
        <f t="shared" si="48"/>
        <v>1078680.1199999999</v>
      </c>
      <c r="I287" s="24">
        <v>0</v>
      </c>
      <c r="J287" s="24">
        <v>0</v>
      </c>
      <c r="K287" s="24">
        <f>K288+K289</f>
        <v>1078680.1199999999</v>
      </c>
      <c r="L287" s="24">
        <f>L288+L289</f>
        <v>1078680.1199999999</v>
      </c>
      <c r="M287" s="122" t="s">
        <v>197</v>
      </c>
      <c r="N287" s="126" t="s">
        <v>25</v>
      </c>
      <c r="O287" s="126" t="s">
        <v>8</v>
      </c>
      <c r="P287" s="126" t="s">
        <v>8</v>
      </c>
      <c r="Q287" s="126">
        <v>20</v>
      </c>
      <c r="R287" s="126">
        <v>20</v>
      </c>
    </row>
    <row r="288" spans="1:18" ht="45" customHeight="1">
      <c r="A288" s="177"/>
      <c r="B288" s="192"/>
      <c r="C288" s="95"/>
      <c r="D288" s="127"/>
      <c r="E288" s="177"/>
      <c r="F288" s="16" t="str">
        <f t="shared" ref="F288:F296" si="49">F283</f>
        <v>Налоговых и неналоговых доходов, поступлений в местный бюджет  нецелевого характера</v>
      </c>
      <c r="G288" s="44">
        <f t="shared" si="48"/>
        <v>1078.7</v>
      </c>
      <c r="H288" s="28">
        <f t="shared" si="48"/>
        <v>1078.7</v>
      </c>
      <c r="I288" s="24">
        <v>0</v>
      </c>
      <c r="J288" s="24">
        <v>0</v>
      </c>
      <c r="K288" s="24">
        <v>1078.7</v>
      </c>
      <c r="L288" s="24">
        <v>1078.7</v>
      </c>
      <c r="M288" s="122"/>
      <c r="N288" s="126"/>
      <c r="O288" s="126"/>
      <c r="P288" s="126"/>
      <c r="Q288" s="126"/>
      <c r="R288" s="126"/>
    </row>
    <row r="289" spans="1:18" ht="37.5" customHeight="1">
      <c r="A289" s="177"/>
      <c r="B289" s="192"/>
      <c r="C289" s="95"/>
      <c r="D289" s="127"/>
      <c r="E289" s="177"/>
      <c r="F289" s="16" t="str">
        <f t="shared" si="49"/>
        <v>Поступлений в местный бюджет  целевого характера</v>
      </c>
      <c r="G289" s="44">
        <f t="shared" si="48"/>
        <v>1077601.42</v>
      </c>
      <c r="H289" s="28">
        <f t="shared" si="48"/>
        <v>1077601.42</v>
      </c>
      <c r="I289" s="24">
        <v>0</v>
      </c>
      <c r="J289" s="24">
        <v>0</v>
      </c>
      <c r="K289" s="24">
        <v>1077601.42</v>
      </c>
      <c r="L289" s="24">
        <v>1077601.42</v>
      </c>
      <c r="M289" s="122"/>
      <c r="N289" s="126"/>
      <c r="O289" s="126"/>
      <c r="P289" s="126"/>
      <c r="Q289" s="126"/>
      <c r="R289" s="126"/>
    </row>
    <row r="290" spans="1:18" ht="37.5" customHeight="1">
      <c r="A290" s="177"/>
      <c r="B290" s="192"/>
      <c r="C290" s="95"/>
      <c r="D290" s="127"/>
      <c r="E290" s="177"/>
      <c r="F290" s="16" t="str">
        <f t="shared" si="49"/>
        <v>Иных источников финансирования, предусмотренных законодательством</v>
      </c>
      <c r="G290" s="44">
        <f t="shared" si="48"/>
        <v>0</v>
      </c>
      <c r="H290" s="28">
        <f t="shared" si="48"/>
        <v>0</v>
      </c>
      <c r="I290" s="24">
        <v>0</v>
      </c>
      <c r="J290" s="24">
        <v>0</v>
      </c>
      <c r="K290" s="24">
        <v>0</v>
      </c>
      <c r="L290" s="24">
        <v>0</v>
      </c>
      <c r="M290" s="122"/>
      <c r="N290" s="126"/>
      <c r="O290" s="126"/>
      <c r="P290" s="126"/>
      <c r="Q290" s="126"/>
      <c r="R290" s="126"/>
    </row>
    <row r="291" spans="1:18" ht="37.5" customHeight="1">
      <c r="A291" s="185"/>
      <c r="B291" s="193"/>
      <c r="C291" s="95"/>
      <c r="D291" s="127"/>
      <c r="E291" s="185"/>
      <c r="F291" s="16" t="str">
        <f t="shared" si="49"/>
        <v>Переходящего остатка бюджетных средств</v>
      </c>
      <c r="G291" s="44">
        <f t="shared" si="48"/>
        <v>0</v>
      </c>
      <c r="H291" s="28">
        <f t="shared" si="48"/>
        <v>0</v>
      </c>
      <c r="I291" s="24">
        <v>0</v>
      </c>
      <c r="J291" s="24">
        <v>0</v>
      </c>
      <c r="K291" s="24">
        <v>0</v>
      </c>
      <c r="L291" s="24">
        <v>0</v>
      </c>
      <c r="M291" s="122"/>
      <c r="N291" s="126"/>
      <c r="O291" s="126"/>
      <c r="P291" s="126"/>
      <c r="Q291" s="126"/>
      <c r="R291" s="126"/>
    </row>
    <row r="292" spans="1:18" ht="37.5" customHeight="1">
      <c r="A292" s="127" t="s">
        <v>193</v>
      </c>
      <c r="B292" s="191" t="s">
        <v>222</v>
      </c>
      <c r="C292" s="76"/>
      <c r="D292" s="127" t="s">
        <v>31</v>
      </c>
      <c r="E292" s="129" t="s">
        <v>62</v>
      </c>
      <c r="F292" s="16" t="str">
        <f t="shared" si="49"/>
        <v>Всего, из них раходы за счет:</v>
      </c>
      <c r="G292" s="44">
        <f t="shared" ref="G292:H296" si="50">K292</f>
        <v>1681870</v>
      </c>
      <c r="H292" s="28">
        <f t="shared" si="50"/>
        <v>1681870</v>
      </c>
      <c r="I292" s="24">
        <v>0</v>
      </c>
      <c r="J292" s="24">
        <v>0</v>
      </c>
      <c r="K292" s="24">
        <f>K293+K294</f>
        <v>1681870</v>
      </c>
      <c r="L292" s="24">
        <f>L293+L294</f>
        <v>1681870</v>
      </c>
      <c r="M292" s="122" t="s">
        <v>198</v>
      </c>
      <c r="N292" s="123" t="s">
        <v>5</v>
      </c>
      <c r="O292" s="123" t="s">
        <v>8</v>
      </c>
      <c r="P292" s="123" t="s">
        <v>8</v>
      </c>
      <c r="Q292" s="115">
        <v>100</v>
      </c>
      <c r="R292" s="115">
        <v>100</v>
      </c>
    </row>
    <row r="293" spans="1:18" ht="47.5" customHeight="1">
      <c r="A293" s="127"/>
      <c r="B293" s="192"/>
      <c r="C293" s="76"/>
      <c r="D293" s="127"/>
      <c r="E293" s="177"/>
      <c r="F293" s="16" t="str">
        <f t="shared" si="49"/>
        <v>Налоговых и неналоговых доходов, поступлений в местный бюджет  нецелевого характера</v>
      </c>
      <c r="G293" s="44">
        <f t="shared" si="50"/>
        <v>67274.8</v>
      </c>
      <c r="H293" s="28">
        <f t="shared" si="50"/>
        <v>67274.8</v>
      </c>
      <c r="I293" s="24">
        <v>0</v>
      </c>
      <c r="J293" s="24">
        <v>0</v>
      </c>
      <c r="K293" s="24">
        <v>67274.8</v>
      </c>
      <c r="L293" s="24">
        <v>67274.8</v>
      </c>
      <c r="M293" s="122"/>
      <c r="N293" s="124"/>
      <c r="O293" s="124"/>
      <c r="P293" s="124"/>
      <c r="Q293" s="115"/>
      <c r="R293" s="115"/>
    </row>
    <row r="294" spans="1:18" ht="37.5" customHeight="1">
      <c r="A294" s="127"/>
      <c r="B294" s="192"/>
      <c r="C294" s="76"/>
      <c r="D294" s="127"/>
      <c r="E294" s="177"/>
      <c r="F294" s="16" t="str">
        <f t="shared" si="49"/>
        <v>Поступлений в местный бюджет  целевого характера</v>
      </c>
      <c r="G294" s="44">
        <f t="shared" si="50"/>
        <v>1614595.2</v>
      </c>
      <c r="H294" s="28">
        <f t="shared" si="50"/>
        <v>1614595.2</v>
      </c>
      <c r="I294" s="24">
        <v>0</v>
      </c>
      <c r="J294" s="24">
        <v>0</v>
      </c>
      <c r="K294" s="24">
        <v>1614595.2</v>
      </c>
      <c r="L294" s="24">
        <v>1614595.2</v>
      </c>
      <c r="M294" s="122"/>
      <c r="N294" s="124"/>
      <c r="O294" s="124"/>
      <c r="P294" s="124"/>
      <c r="Q294" s="115"/>
      <c r="R294" s="115"/>
    </row>
    <row r="295" spans="1:18" ht="37.5" customHeight="1">
      <c r="A295" s="127"/>
      <c r="B295" s="192"/>
      <c r="C295" s="76"/>
      <c r="D295" s="127"/>
      <c r="E295" s="177"/>
      <c r="F295" s="16" t="str">
        <f t="shared" si="49"/>
        <v>Иных источников финансирования, предусмотренных законодательством</v>
      </c>
      <c r="G295" s="44">
        <f t="shared" si="50"/>
        <v>0</v>
      </c>
      <c r="H295" s="28">
        <f t="shared" si="50"/>
        <v>0</v>
      </c>
      <c r="I295" s="24">
        <v>0</v>
      </c>
      <c r="J295" s="24">
        <v>0</v>
      </c>
      <c r="K295" s="24">
        <v>0</v>
      </c>
      <c r="L295" s="24">
        <v>0</v>
      </c>
      <c r="M295" s="122"/>
      <c r="N295" s="124"/>
      <c r="O295" s="124"/>
      <c r="P295" s="124"/>
      <c r="Q295" s="115"/>
      <c r="R295" s="115"/>
    </row>
    <row r="296" spans="1:18" ht="37.5" customHeight="1">
      <c r="A296" s="127"/>
      <c r="B296" s="193"/>
      <c r="C296" s="76"/>
      <c r="D296" s="127"/>
      <c r="E296" s="185"/>
      <c r="F296" s="16" t="str">
        <f t="shared" si="49"/>
        <v>Переходящего остатка бюджетных средств</v>
      </c>
      <c r="G296" s="44">
        <f t="shared" si="50"/>
        <v>0</v>
      </c>
      <c r="H296" s="28">
        <f t="shared" si="50"/>
        <v>0</v>
      </c>
      <c r="I296" s="24">
        <v>0</v>
      </c>
      <c r="J296" s="24">
        <v>0</v>
      </c>
      <c r="K296" s="24">
        <v>0</v>
      </c>
      <c r="L296" s="24">
        <v>0</v>
      </c>
      <c r="M296" s="122"/>
      <c r="N296" s="125"/>
      <c r="O296" s="125"/>
      <c r="P296" s="125"/>
      <c r="Q296" s="115"/>
      <c r="R296" s="115"/>
    </row>
    <row r="297" spans="1:18" ht="36.75" customHeight="1">
      <c r="A297" s="135" t="s">
        <v>46</v>
      </c>
      <c r="B297" s="151"/>
      <c r="C297" s="152"/>
      <c r="D297" s="126" t="s">
        <v>31</v>
      </c>
      <c r="E297" s="127" t="s">
        <v>62</v>
      </c>
      <c r="F297" s="39" t="s">
        <v>7</v>
      </c>
      <c r="G297" s="44">
        <f t="shared" ref="G297:H299" si="51">I297+K297</f>
        <v>110240410.31</v>
      </c>
      <c r="H297" s="28">
        <f t="shared" si="51"/>
        <v>110202389.81</v>
      </c>
      <c r="I297" s="32">
        <f>I282+I277+I272+I267+I262+I257</f>
        <v>50525919.360000007</v>
      </c>
      <c r="J297" s="24">
        <f>SUM(J298:J301)</f>
        <v>50495919.359999999</v>
      </c>
      <c r="K297" s="24">
        <f t="shared" ref="K297:L299" si="52">K257+K262+K267+K272+K277+K282+K287+K292</f>
        <v>59714490.950000003</v>
      </c>
      <c r="L297" s="24">
        <f t="shared" si="52"/>
        <v>59706470.450000003</v>
      </c>
      <c r="M297" s="123" t="s">
        <v>8</v>
      </c>
      <c r="N297" s="159" t="s">
        <v>8</v>
      </c>
      <c r="O297" s="159" t="s">
        <v>8</v>
      </c>
      <c r="P297" s="159" t="s">
        <v>8</v>
      </c>
      <c r="Q297" s="115" t="s">
        <v>8</v>
      </c>
      <c r="R297" s="115" t="s">
        <v>8</v>
      </c>
    </row>
    <row r="298" spans="1:18" ht="54.75" customHeight="1">
      <c r="A298" s="153"/>
      <c r="B298" s="154"/>
      <c r="C298" s="155"/>
      <c r="D298" s="126"/>
      <c r="E298" s="127"/>
      <c r="F298" s="39" t="s">
        <v>79</v>
      </c>
      <c r="G298" s="44">
        <f t="shared" si="51"/>
        <v>53316871.590000004</v>
      </c>
      <c r="H298" s="28">
        <f t="shared" si="51"/>
        <v>53278851.090000004</v>
      </c>
      <c r="I298" s="32">
        <f>I283+I278+I273+I268+I263+I258</f>
        <v>24216792.469999999</v>
      </c>
      <c r="J298" s="24">
        <f>+J253</f>
        <v>24186792.469999999</v>
      </c>
      <c r="K298" s="24">
        <f t="shared" si="52"/>
        <v>29100079.120000001</v>
      </c>
      <c r="L298" s="24">
        <f t="shared" si="52"/>
        <v>29092058.620000001</v>
      </c>
      <c r="M298" s="124"/>
      <c r="N298" s="160"/>
      <c r="O298" s="160"/>
      <c r="P298" s="160"/>
      <c r="Q298" s="115"/>
      <c r="R298" s="115"/>
    </row>
    <row r="299" spans="1:18" ht="42.75" customHeight="1">
      <c r="A299" s="153"/>
      <c r="B299" s="154"/>
      <c r="C299" s="155"/>
      <c r="D299" s="126"/>
      <c r="E299" s="127"/>
      <c r="F299" s="39" t="s">
        <v>80</v>
      </c>
      <c r="G299" s="44">
        <f t="shared" si="51"/>
        <v>56923538.719999999</v>
      </c>
      <c r="H299" s="28">
        <f t="shared" si="51"/>
        <v>56923538.719999999</v>
      </c>
      <c r="I299" s="32">
        <f>I284+I279+I274+I269+I264+I259</f>
        <v>26309126.890000001</v>
      </c>
      <c r="J299" s="24">
        <f>+J254</f>
        <v>26309126.890000001</v>
      </c>
      <c r="K299" s="24">
        <f t="shared" si="52"/>
        <v>30614411.830000002</v>
      </c>
      <c r="L299" s="24">
        <f t="shared" si="52"/>
        <v>30614411.830000002</v>
      </c>
      <c r="M299" s="124"/>
      <c r="N299" s="160"/>
      <c r="O299" s="160"/>
      <c r="P299" s="160"/>
      <c r="Q299" s="115"/>
      <c r="R299" s="115"/>
    </row>
    <row r="300" spans="1:18" ht="39" customHeight="1">
      <c r="A300" s="153"/>
      <c r="B300" s="154"/>
      <c r="C300" s="155"/>
      <c r="D300" s="126"/>
      <c r="E300" s="127"/>
      <c r="F300" s="39" t="s">
        <v>81</v>
      </c>
      <c r="G300" s="44">
        <f>G285+G280+G275+G270+G265+G260</f>
        <v>0</v>
      </c>
      <c r="H300" s="44">
        <f>H285+H280+H275+H270+H265+H260</f>
        <v>0</v>
      </c>
      <c r="I300" s="32">
        <f>I285+I280+I275+I270+I265+I260</f>
        <v>0</v>
      </c>
      <c r="J300" s="24">
        <f>+J255</f>
        <v>0</v>
      </c>
      <c r="K300" s="24">
        <v>0</v>
      </c>
      <c r="L300" s="24">
        <v>0</v>
      </c>
      <c r="M300" s="124"/>
      <c r="N300" s="160"/>
      <c r="O300" s="160"/>
      <c r="P300" s="160"/>
      <c r="Q300" s="115"/>
      <c r="R300" s="115"/>
    </row>
    <row r="301" spans="1:18" ht="36.75" customHeight="1">
      <c r="A301" s="156"/>
      <c r="B301" s="157"/>
      <c r="C301" s="158"/>
      <c r="D301" s="126"/>
      <c r="E301" s="127"/>
      <c r="F301" s="39" t="s">
        <v>14</v>
      </c>
      <c r="G301" s="44">
        <f>G286+G281+G276+G271+G266+G261</f>
        <v>0</v>
      </c>
      <c r="H301" s="44">
        <f>H286+H281+H276+H271+H266+H261</f>
        <v>0</v>
      </c>
      <c r="I301" s="32">
        <f>I286+I281+I276+I271+I266+I261</f>
        <v>0</v>
      </c>
      <c r="J301" s="24">
        <f>+J256</f>
        <v>0</v>
      </c>
      <c r="K301" s="24">
        <v>0</v>
      </c>
      <c r="L301" s="24">
        <v>0</v>
      </c>
      <c r="M301" s="125"/>
      <c r="N301" s="161"/>
      <c r="O301" s="161"/>
      <c r="P301" s="161"/>
      <c r="Q301" s="115"/>
      <c r="R301" s="115"/>
    </row>
    <row r="302" spans="1:18" ht="15.5" customHeight="1">
      <c r="A302" s="149"/>
      <c r="B302" s="150"/>
      <c r="C302" s="150"/>
      <c r="D302" s="150"/>
      <c r="E302" s="150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</row>
    <row r="303" spans="1:18" ht="37" customHeight="1">
      <c r="A303" s="148" t="s">
        <v>168</v>
      </c>
      <c r="B303" s="148"/>
      <c r="C303" s="148"/>
      <c r="D303" s="126" t="s">
        <v>31</v>
      </c>
      <c r="E303" s="127" t="s">
        <v>62</v>
      </c>
      <c r="F303" s="36" t="s">
        <v>7</v>
      </c>
      <c r="G303" s="52">
        <f t="shared" ref="G303:L303" si="53">G297+G243+G208</f>
        <v>1284354116.5400004</v>
      </c>
      <c r="H303" s="52">
        <f t="shared" si="53"/>
        <v>1279251474.7500005</v>
      </c>
      <c r="I303" s="52">
        <f t="shared" si="53"/>
        <v>592431104.72000003</v>
      </c>
      <c r="J303" s="52">
        <f t="shared" si="53"/>
        <v>590026980.46000004</v>
      </c>
      <c r="K303" s="52">
        <f t="shared" si="53"/>
        <v>693506148.33999991</v>
      </c>
      <c r="L303" s="52">
        <f t="shared" si="53"/>
        <v>690807630.80999994</v>
      </c>
      <c r="M303" s="126" t="s">
        <v>8</v>
      </c>
      <c r="N303" s="126" t="s">
        <v>8</v>
      </c>
      <c r="O303" s="123" t="s">
        <v>8</v>
      </c>
      <c r="P303" s="145" t="s">
        <v>8</v>
      </c>
      <c r="Q303" s="231" t="s">
        <v>8</v>
      </c>
      <c r="R303" s="231" t="s">
        <v>8</v>
      </c>
    </row>
    <row r="304" spans="1:18" ht="58.5" customHeight="1">
      <c r="A304" s="148"/>
      <c r="B304" s="148"/>
      <c r="C304" s="148"/>
      <c r="D304" s="126"/>
      <c r="E304" s="127"/>
      <c r="F304" s="36" t="s">
        <v>79</v>
      </c>
      <c r="G304" s="52">
        <f t="shared" ref="G304:J307" si="54">G298+G244+G209</f>
        <v>302327142.58000004</v>
      </c>
      <c r="H304" s="52">
        <f t="shared" si="54"/>
        <v>302131095.45000005</v>
      </c>
      <c r="I304" s="51">
        <f t="shared" si="54"/>
        <v>140688949.70999998</v>
      </c>
      <c r="J304" s="51">
        <f t="shared" si="54"/>
        <v>140525978.51999998</v>
      </c>
      <c r="K304" s="51">
        <f t="shared" ref="K304:L307" si="55">K209+K244+K298</f>
        <v>161654024.24000001</v>
      </c>
      <c r="L304" s="51">
        <f t="shared" si="55"/>
        <v>161620948.30000001</v>
      </c>
      <c r="M304" s="126"/>
      <c r="N304" s="126"/>
      <c r="O304" s="124"/>
      <c r="P304" s="146"/>
      <c r="Q304" s="231"/>
      <c r="R304" s="231"/>
    </row>
    <row r="305" spans="1:18" ht="40.5" customHeight="1">
      <c r="A305" s="148"/>
      <c r="B305" s="148"/>
      <c r="C305" s="148"/>
      <c r="D305" s="126"/>
      <c r="E305" s="127"/>
      <c r="F305" s="36" t="s">
        <v>80</v>
      </c>
      <c r="G305" s="52">
        <f t="shared" si="54"/>
        <v>982026973.96000016</v>
      </c>
      <c r="H305" s="52">
        <f t="shared" si="54"/>
        <v>977120379.30000019</v>
      </c>
      <c r="I305" s="51">
        <f t="shared" si="54"/>
        <v>451742155.01000005</v>
      </c>
      <c r="J305" s="51">
        <f t="shared" si="54"/>
        <v>449501001.94000006</v>
      </c>
      <c r="K305" s="51">
        <f t="shared" si="55"/>
        <v>531852124.0999999</v>
      </c>
      <c r="L305" s="51">
        <f t="shared" si="55"/>
        <v>529186682.50999987</v>
      </c>
      <c r="M305" s="126"/>
      <c r="N305" s="126"/>
      <c r="O305" s="124"/>
      <c r="P305" s="146"/>
      <c r="Q305" s="231"/>
      <c r="R305" s="231"/>
    </row>
    <row r="306" spans="1:18" ht="45" customHeight="1">
      <c r="A306" s="148"/>
      <c r="B306" s="148"/>
      <c r="C306" s="148"/>
      <c r="D306" s="126"/>
      <c r="E306" s="127"/>
      <c r="F306" s="36" t="s">
        <v>81</v>
      </c>
      <c r="G306" s="52">
        <f t="shared" si="54"/>
        <v>0</v>
      </c>
      <c r="H306" s="52">
        <f t="shared" si="54"/>
        <v>0</v>
      </c>
      <c r="I306" s="51">
        <f t="shared" si="54"/>
        <v>0</v>
      </c>
      <c r="J306" s="51">
        <f t="shared" si="54"/>
        <v>0</v>
      </c>
      <c r="K306" s="51">
        <f t="shared" si="55"/>
        <v>0</v>
      </c>
      <c r="L306" s="51">
        <f t="shared" si="55"/>
        <v>0</v>
      </c>
      <c r="M306" s="126"/>
      <c r="N306" s="126"/>
      <c r="O306" s="124"/>
      <c r="P306" s="146"/>
      <c r="Q306" s="231"/>
      <c r="R306" s="231"/>
    </row>
    <row r="307" spans="1:18" ht="42" customHeight="1">
      <c r="A307" s="148"/>
      <c r="B307" s="148"/>
      <c r="C307" s="148"/>
      <c r="D307" s="126"/>
      <c r="E307" s="127"/>
      <c r="F307" s="36" t="s">
        <v>14</v>
      </c>
      <c r="G307" s="52">
        <f t="shared" si="54"/>
        <v>0</v>
      </c>
      <c r="H307" s="52">
        <f t="shared" si="54"/>
        <v>0</v>
      </c>
      <c r="I307" s="51">
        <f t="shared" si="54"/>
        <v>0</v>
      </c>
      <c r="J307" s="51">
        <f t="shared" si="54"/>
        <v>0</v>
      </c>
      <c r="K307" s="51">
        <f t="shared" si="55"/>
        <v>0</v>
      </c>
      <c r="L307" s="51">
        <f t="shared" si="55"/>
        <v>0</v>
      </c>
      <c r="M307" s="126"/>
      <c r="N307" s="126"/>
      <c r="O307" s="125"/>
      <c r="P307" s="147"/>
      <c r="Q307" s="231"/>
      <c r="R307" s="231"/>
    </row>
    <row r="309" spans="1:18" ht="37.5" customHeight="1">
      <c r="A309" s="229" t="s">
        <v>132</v>
      </c>
      <c r="B309" s="229"/>
      <c r="C309" s="229"/>
      <c r="D309" s="229"/>
      <c r="E309" s="229"/>
    </row>
  </sheetData>
  <mergeCells count="585">
    <mergeCell ref="M13:M16"/>
    <mergeCell ref="N13:N16"/>
    <mergeCell ref="A287:A291"/>
    <mergeCell ref="E198:E202"/>
    <mergeCell ref="A197:L197"/>
    <mergeCell ref="A198:A202"/>
    <mergeCell ref="B292:B296"/>
    <mergeCell ref="A292:A296"/>
    <mergeCell ref="D292:D296"/>
    <mergeCell ref="E292:E296"/>
    <mergeCell ref="B287:B291"/>
    <mergeCell ref="D287:D291"/>
    <mergeCell ref="E287:E291"/>
    <mergeCell ref="D139:D143"/>
    <mergeCell ref="E139:E143"/>
    <mergeCell ref="D144:D148"/>
    <mergeCell ref="E144:E148"/>
    <mergeCell ref="B203:B207"/>
    <mergeCell ref="B282:C286"/>
    <mergeCell ref="A208:C212"/>
    <mergeCell ref="D208:D212"/>
    <mergeCell ref="A187:A191"/>
    <mergeCell ref="E203:E207"/>
    <mergeCell ref="B198:B202"/>
    <mergeCell ref="D198:D202"/>
    <mergeCell ref="D124:D128"/>
    <mergeCell ref="E124:E128"/>
    <mergeCell ref="D129:D133"/>
    <mergeCell ref="E129:E133"/>
    <mergeCell ref="D134:D138"/>
    <mergeCell ref="E134:E138"/>
    <mergeCell ref="D171:D175"/>
    <mergeCell ref="A144:A148"/>
    <mergeCell ref="B124:B128"/>
    <mergeCell ref="A124:A128"/>
    <mergeCell ref="B134:B138"/>
    <mergeCell ref="B129:B133"/>
    <mergeCell ref="A129:A133"/>
    <mergeCell ref="A134:A138"/>
    <mergeCell ref="B139:B143"/>
    <mergeCell ref="A139:A143"/>
    <mergeCell ref="Q297:Q301"/>
    <mergeCell ref="R297:R301"/>
    <mergeCell ref="Q303:Q307"/>
    <mergeCell ref="R303:R307"/>
    <mergeCell ref="D12:L12"/>
    <mergeCell ref="K14:L15"/>
    <mergeCell ref="G13:L13"/>
    <mergeCell ref="Q272:Q276"/>
    <mergeCell ref="R272:R276"/>
    <mergeCell ref="Q277:Q281"/>
    <mergeCell ref="R277:R281"/>
    <mergeCell ref="Q282:Q286"/>
    <mergeCell ref="R282:R286"/>
    <mergeCell ref="Q257:Q261"/>
    <mergeCell ref="R257:R261"/>
    <mergeCell ref="Q262:Q266"/>
    <mergeCell ref="R262:R266"/>
    <mergeCell ref="Q267:Q271"/>
    <mergeCell ref="R267:R271"/>
    <mergeCell ref="Q252:Q256"/>
    <mergeCell ref="R252:R256"/>
    <mergeCell ref="B251:R251"/>
    <mergeCell ref="O252:O256"/>
    <mergeCell ref="P252:P256"/>
    <mergeCell ref="M252:M256"/>
    <mergeCell ref="N252:N256"/>
    <mergeCell ref="Q238:Q242"/>
    <mergeCell ref="R238:R242"/>
    <mergeCell ref="Q243:Q247"/>
    <mergeCell ref="R243:R247"/>
    <mergeCell ref="A248:R248"/>
    <mergeCell ref="A249:R249"/>
    <mergeCell ref="O238:O242"/>
    <mergeCell ref="N238:N242"/>
    <mergeCell ref="P243:P247"/>
    <mergeCell ref="D243:D247"/>
    <mergeCell ref="Q223:Q227"/>
    <mergeCell ref="R223:R227"/>
    <mergeCell ref="Q228:Q232"/>
    <mergeCell ref="R228:R232"/>
    <mergeCell ref="P228:P232"/>
    <mergeCell ref="Q233:Q237"/>
    <mergeCell ref="R233:R237"/>
    <mergeCell ref="Q187:Q191"/>
    <mergeCell ref="R187:R191"/>
    <mergeCell ref="Q192:Q196"/>
    <mergeCell ref="R192:R196"/>
    <mergeCell ref="Q208:Q212"/>
    <mergeCell ref="R208:R212"/>
    <mergeCell ref="Q203:Q207"/>
    <mergeCell ref="R203:R207"/>
    <mergeCell ref="Q171:Q175"/>
    <mergeCell ref="R171:R175"/>
    <mergeCell ref="Q176:Q180"/>
    <mergeCell ref="R176:R180"/>
    <mergeCell ref="Q182:Q186"/>
    <mergeCell ref="R182:R186"/>
    <mergeCell ref="Q150:Q154"/>
    <mergeCell ref="R150:R154"/>
    <mergeCell ref="Q155:Q159"/>
    <mergeCell ref="R155:R159"/>
    <mergeCell ref="Q160:Q164"/>
    <mergeCell ref="R160:R164"/>
    <mergeCell ref="Q109:Q113"/>
    <mergeCell ref="R109:R113"/>
    <mergeCell ref="Q114:Q118"/>
    <mergeCell ref="R114:R118"/>
    <mergeCell ref="Q119:Q123"/>
    <mergeCell ref="R119:R123"/>
    <mergeCell ref="Q94:Q98"/>
    <mergeCell ref="R94:R98"/>
    <mergeCell ref="Q99:Q103"/>
    <mergeCell ref="R99:R103"/>
    <mergeCell ref="Q104:Q108"/>
    <mergeCell ref="R104:R108"/>
    <mergeCell ref="Q79:Q83"/>
    <mergeCell ref="R79:R83"/>
    <mergeCell ref="Q84:Q88"/>
    <mergeCell ref="R84:R88"/>
    <mergeCell ref="Q89:Q93"/>
    <mergeCell ref="R89:R93"/>
    <mergeCell ref="Q64:Q68"/>
    <mergeCell ref="R64:R68"/>
    <mergeCell ref="Q69:Q73"/>
    <mergeCell ref="R69:R73"/>
    <mergeCell ref="Q74:Q78"/>
    <mergeCell ref="R74:R78"/>
    <mergeCell ref="Q49:Q53"/>
    <mergeCell ref="R49:R53"/>
    <mergeCell ref="Q54:Q58"/>
    <mergeCell ref="R54:R58"/>
    <mergeCell ref="Q59:Q63"/>
    <mergeCell ref="R59:R63"/>
    <mergeCell ref="A29:A33"/>
    <mergeCell ref="Q34:Q38"/>
    <mergeCell ref="R34:R38"/>
    <mergeCell ref="Q39:Q43"/>
    <mergeCell ref="R39:R43"/>
    <mergeCell ref="Q44:Q48"/>
    <mergeCell ref="R44:R48"/>
    <mergeCell ref="M29:M33"/>
    <mergeCell ref="N29:N33"/>
    <mergeCell ref="A34:A38"/>
    <mergeCell ref="B23:R23"/>
    <mergeCell ref="Q24:Q28"/>
    <mergeCell ref="R24:R28"/>
    <mergeCell ref="Q29:Q33"/>
    <mergeCell ref="R29:R33"/>
    <mergeCell ref="P24:P28"/>
    <mergeCell ref="N24:N28"/>
    <mergeCell ref="B29:C33"/>
    <mergeCell ref="D29:D33"/>
    <mergeCell ref="E29:E33"/>
    <mergeCell ref="E14:E16"/>
    <mergeCell ref="Q14:R15"/>
    <mergeCell ref="O13:R13"/>
    <mergeCell ref="M12:R12"/>
    <mergeCell ref="A309:E309"/>
    <mergeCell ref="O303:O307"/>
    <mergeCell ref="O297:O301"/>
    <mergeCell ref="O277:O281"/>
    <mergeCell ref="O267:O271"/>
    <mergeCell ref="A18:R18"/>
    <mergeCell ref="A282:A286"/>
    <mergeCell ref="D282:D286"/>
    <mergeCell ref="E282:E286"/>
    <mergeCell ref="P238:P242"/>
    <mergeCell ref="M282:M286"/>
    <mergeCell ref="N282:N286"/>
    <mergeCell ref="O282:O286"/>
    <mergeCell ref="P282:P286"/>
    <mergeCell ref="A250:R250"/>
    <mergeCell ref="E243:E247"/>
    <mergeCell ref="P192:P196"/>
    <mergeCell ref="E187:E191"/>
    <mergeCell ref="O262:O266"/>
    <mergeCell ref="A213:R213"/>
    <mergeCell ref="A214:R214"/>
    <mergeCell ref="B217:R217"/>
    <mergeCell ref="Q218:Q222"/>
    <mergeCell ref="M192:M196"/>
    <mergeCell ref="N208:N212"/>
    <mergeCell ref="N187:N191"/>
    <mergeCell ref="P160:P164"/>
    <mergeCell ref="O155:O159"/>
    <mergeCell ref="P155:P159"/>
    <mergeCell ref="P165:P169"/>
    <mergeCell ref="O233:O237"/>
    <mergeCell ref="O218:O222"/>
    <mergeCell ref="P223:P227"/>
    <mergeCell ref="O187:O191"/>
    <mergeCell ref="P187:P191"/>
    <mergeCell ref="P208:P212"/>
    <mergeCell ref="N2:P2"/>
    <mergeCell ref="N3:P3"/>
    <mergeCell ref="A4:P4"/>
    <mergeCell ref="A5:P5"/>
    <mergeCell ref="A9:P9"/>
    <mergeCell ref="A6:P6"/>
    <mergeCell ref="D13:E13"/>
    <mergeCell ref="H11:K11"/>
    <mergeCell ref="B12:C16"/>
    <mergeCell ref="A12:A16"/>
    <mergeCell ref="G14:H15"/>
    <mergeCell ref="I14:J15"/>
    <mergeCell ref="F13:F16"/>
    <mergeCell ref="D14:D16"/>
    <mergeCell ref="B17:C17"/>
    <mergeCell ref="A24:A28"/>
    <mergeCell ref="B24:C28"/>
    <mergeCell ref="D24:D28"/>
    <mergeCell ref="E24:E28"/>
    <mergeCell ref="M24:M28"/>
    <mergeCell ref="A19:R19"/>
    <mergeCell ref="A20:R20"/>
    <mergeCell ref="A21:R21"/>
    <mergeCell ref="A22:R22"/>
    <mergeCell ref="B34:C38"/>
    <mergeCell ref="D34:D38"/>
    <mergeCell ref="E34:E38"/>
    <mergeCell ref="M34:M38"/>
    <mergeCell ref="N34:N38"/>
    <mergeCell ref="E39:E43"/>
    <mergeCell ref="M39:M43"/>
    <mergeCell ref="N39:N43"/>
    <mergeCell ref="D39:D43"/>
    <mergeCell ref="P29:P33"/>
    <mergeCell ref="O29:O33"/>
    <mergeCell ref="A44:A48"/>
    <mergeCell ref="B44:C48"/>
    <mergeCell ref="D44:D48"/>
    <mergeCell ref="E44:E48"/>
    <mergeCell ref="M44:M48"/>
    <mergeCell ref="N44:N48"/>
    <mergeCell ref="A39:A43"/>
    <mergeCell ref="B39:C43"/>
    <mergeCell ref="O44:O48"/>
    <mergeCell ref="A49:A53"/>
    <mergeCell ref="B49:C53"/>
    <mergeCell ref="D49:D53"/>
    <mergeCell ref="E49:E53"/>
    <mergeCell ref="M49:M53"/>
    <mergeCell ref="N49:N53"/>
    <mergeCell ref="A54:A58"/>
    <mergeCell ref="B54:C58"/>
    <mergeCell ref="D54:D58"/>
    <mergeCell ref="E54:E58"/>
    <mergeCell ref="M54:M58"/>
    <mergeCell ref="N54:N58"/>
    <mergeCell ref="A59:A63"/>
    <mergeCell ref="B59:C63"/>
    <mergeCell ref="D59:D63"/>
    <mergeCell ref="E59:E63"/>
    <mergeCell ref="M59:M63"/>
    <mergeCell ref="N59:N63"/>
    <mergeCell ref="P59:P63"/>
    <mergeCell ref="O59:O63"/>
    <mergeCell ref="A64:A68"/>
    <mergeCell ref="B64:C68"/>
    <mergeCell ref="D64:D68"/>
    <mergeCell ref="E64:E68"/>
    <mergeCell ref="M64:M68"/>
    <mergeCell ref="N64:N68"/>
    <mergeCell ref="P64:P68"/>
    <mergeCell ref="O64:O68"/>
    <mergeCell ref="A69:A73"/>
    <mergeCell ref="B69:C73"/>
    <mergeCell ref="D69:D73"/>
    <mergeCell ref="E69:E73"/>
    <mergeCell ref="M69:M73"/>
    <mergeCell ref="N69:N73"/>
    <mergeCell ref="P69:P73"/>
    <mergeCell ref="O69:O73"/>
    <mergeCell ref="A74:A78"/>
    <mergeCell ref="B74:C78"/>
    <mergeCell ref="D74:D78"/>
    <mergeCell ref="E74:E78"/>
    <mergeCell ref="M74:M78"/>
    <mergeCell ref="N74:N78"/>
    <mergeCell ref="P74:P78"/>
    <mergeCell ref="O74:O78"/>
    <mergeCell ref="A79:A83"/>
    <mergeCell ref="B79:C83"/>
    <mergeCell ref="D79:D83"/>
    <mergeCell ref="E79:E83"/>
    <mergeCell ref="M79:M83"/>
    <mergeCell ref="N79:N83"/>
    <mergeCell ref="P79:P83"/>
    <mergeCell ref="O79:O83"/>
    <mergeCell ref="A84:A88"/>
    <mergeCell ref="B84:C88"/>
    <mergeCell ref="D84:D88"/>
    <mergeCell ref="E84:E88"/>
    <mergeCell ref="M84:M88"/>
    <mergeCell ref="N84:N88"/>
    <mergeCell ref="O84:O88"/>
    <mergeCell ref="P84:P88"/>
    <mergeCell ref="O94:O98"/>
    <mergeCell ref="A89:A93"/>
    <mergeCell ref="B89:C93"/>
    <mergeCell ref="D89:D93"/>
    <mergeCell ref="E89:E93"/>
    <mergeCell ref="M89:M93"/>
    <mergeCell ref="N89:N93"/>
    <mergeCell ref="O89:O93"/>
    <mergeCell ref="P89:P93"/>
    <mergeCell ref="N99:N103"/>
    <mergeCell ref="A94:A98"/>
    <mergeCell ref="B94:C98"/>
    <mergeCell ref="D94:D98"/>
    <mergeCell ref="E94:E98"/>
    <mergeCell ref="M94:M98"/>
    <mergeCell ref="N94:N98"/>
    <mergeCell ref="P94:P98"/>
    <mergeCell ref="O99:O103"/>
    <mergeCell ref="A99:A103"/>
    <mergeCell ref="B99:C103"/>
    <mergeCell ref="D99:D103"/>
    <mergeCell ref="E99:E103"/>
    <mergeCell ref="M99:M103"/>
    <mergeCell ref="A104:A108"/>
    <mergeCell ref="B104:C108"/>
    <mergeCell ref="D104:D108"/>
    <mergeCell ref="E104:E108"/>
    <mergeCell ref="M104:M108"/>
    <mergeCell ref="N104:N108"/>
    <mergeCell ref="P104:P108"/>
    <mergeCell ref="A109:A113"/>
    <mergeCell ref="B109:C113"/>
    <mergeCell ref="D109:D113"/>
    <mergeCell ref="E109:E113"/>
    <mergeCell ref="M109:M113"/>
    <mergeCell ref="N109:N113"/>
    <mergeCell ref="P109:P113"/>
    <mergeCell ref="O109:O113"/>
    <mergeCell ref="A114:A118"/>
    <mergeCell ref="B114:C118"/>
    <mergeCell ref="D114:D118"/>
    <mergeCell ref="E114:E118"/>
    <mergeCell ref="M114:M118"/>
    <mergeCell ref="N114:N118"/>
    <mergeCell ref="P114:P118"/>
    <mergeCell ref="O114:O118"/>
    <mergeCell ref="O119:O123"/>
    <mergeCell ref="P150:P154"/>
    <mergeCell ref="A119:A123"/>
    <mergeCell ref="B119:C123"/>
    <mergeCell ref="D119:D123"/>
    <mergeCell ref="E119:E123"/>
    <mergeCell ref="M119:M123"/>
    <mergeCell ref="N119:N123"/>
    <mergeCell ref="P119:P123"/>
    <mergeCell ref="B149:P149"/>
    <mergeCell ref="A150:A154"/>
    <mergeCell ref="B150:C154"/>
    <mergeCell ref="D150:D154"/>
    <mergeCell ref="E150:E154"/>
    <mergeCell ref="M150:M154"/>
    <mergeCell ref="O150:O154"/>
    <mergeCell ref="N150:N154"/>
    <mergeCell ref="B144:B148"/>
    <mergeCell ref="A155:A159"/>
    <mergeCell ref="B155:C159"/>
    <mergeCell ref="D155:D159"/>
    <mergeCell ref="E155:E159"/>
    <mergeCell ref="M155:M159"/>
    <mergeCell ref="N155:N159"/>
    <mergeCell ref="O165:O169"/>
    <mergeCell ref="D160:D164"/>
    <mergeCell ref="E160:E164"/>
    <mergeCell ref="M160:M164"/>
    <mergeCell ref="N160:N164"/>
    <mergeCell ref="O160:O164"/>
    <mergeCell ref="A165:A169"/>
    <mergeCell ref="B165:C169"/>
    <mergeCell ref="D165:D169"/>
    <mergeCell ref="E165:E169"/>
    <mergeCell ref="M165:M169"/>
    <mergeCell ref="N165:N169"/>
    <mergeCell ref="A182:A186"/>
    <mergeCell ref="N171:N175"/>
    <mergeCell ref="P176:P180"/>
    <mergeCell ref="O176:O180"/>
    <mergeCell ref="A160:A164"/>
    <mergeCell ref="B160:C164"/>
    <mergeCell ref="A170:P170"/>
    <mergeCell ref="A171:A175"/>
    <mergeCell ref="B171:C175"/>
    <mergeCell ref="E171:E175"/>
    <mergeCell ref="B187:C191"/>
    <mergeCell ref="D176:D180"/>
    <mergeCell ref="E176:E180"/>
    <mergeCell ref="A181:P181"/>
    <mergeCell ref="B176:C180"/>
    <mergeCell ref="A176:A180"/>
    <mergeCell ref="M182:M186"/>
    <mergeCell ref="N182:N186"/>
    <mergeCell ref="M176:M180"/>
    <mergeCell ref="N176:N180"/>
    <mergeCell ref="O192:O196"/>
    <mergeCell ref="A215:R215"/>
    <mergeCell ref="D187:D191"/>
    <mergeCell ref="E182:E186"/>
    <mergeCell ref="E208:E212"/>
    <mergeCell ref="M208:M212"/>
    <mergeCell ref="B182:C186"/>
    <mergeCell ref="A192:A196"/>
    <mergeCell ref="B192:C196"/>
    <mergeCell ref="D182:D186"/>
    <mergeCell ref="A218:A222"/>
    <mergeCell ref="B218:C222"/>
    <mergeCell ref="D218:D222"/>
    <mergeCell ref="E218:E222"/>
    <mergeCell ref="M218:M222"/>
    <mergeCell ref="N192:N196"/>
    <mergeCell ref="D192:D196"/>
    <mergeCell ref="E192:E196"/>
    <mergeCell ref="A203:A207"/>
    <mergeCell ref="D203:D207"/>
    <mergeCell ref="N218:N222"/>
    <mergeCell ref="P218:P222"/>
    <mergeCell ref="A216:R216"/>
    <mergeCell ref="R218:R222"/>
    <mergeCell ref="P233:P237"/>
    <mergeCell ref="O228:O232"/>
    <mergeCell ref="A223:A227"/>
    <mergeCell ref="B223:C227"/>
    <mergeCell ref="D223:D227"/>
    <mergeCell ref="E223:E227"/>
    <mergeCell ref="M223:M227"/>
    <mergeCell ref="N228:N232"/>
    <mergeCell ref="A233:A237"/>
    <mergeCell ref="M238:M242"/>
    <mergeCell ref="O223:O227"/>
    <mergeCell ref="N223:N227"/>
    <mergeCell ref="B233:C237"/>
    <mergeCell ref="D233:D237"/>
    <mergeCell ref="E233:E237"/>
    <mergeCell ref="M233:M237"/>
    <mergeCell ref="N233:N237"/>
    <mergeCell ref="A228:A232"/>
    <mergeCell ref="B228:C232"/>
    <mergeCell ref="D228:D232"/>
    <mergeCell ref="E228:E232"/>
    <mergeCell ref="M228:M232"/>
    <mergeCell ref="A238:A242"/>
    <mergeCell ref="B238:C242"/>
    <mergeCell ref="D238:D242"/>
    <mergeCell ref="E238:E242"/>
    <mergeCell ref="A252:A256"/>
    <mergeCell ref="B252:C256"/>
    <mergeCell ref="D252:D256"/>
    <mergeCell ref="E252:E256"/>
    <mergeCell ref="A257:A261"/>
    <mergeCell ref="B257:C261"/>
    <mergeCell ref="D257:D261"/>
    <mergeCell ref="E257:E261"/>
    <mergeCell ref="M257:M261"/>
    <mergeCell ref="N257:N261"/>
    <mergeCell ref="A262:A266"/>
    <mergeCell ref="B262:C266"/>
    <mergeCell ref="D262:D266"/>
    <mergeCell ref="E262:E266"/>
    <mergeCell ref="M262:M266"/>
    <mergeCell ref="N262:N266"/>
    <mergeCell ref="M267:M271"/>
    <mergeCell ref="N267:N271"/>
    <mergeCell ref="P257:P261"/>
    <mergeCell ref="O257:O261"/>
    <mergeCell ref="P262:P266"/>
    <mergeCell ref="P267:P271"/>
    <mergeCell ref="M277:M281"/>
    <mergeCell ref="O272:O276"/>
    <mergeCell ref="A272:A276"/>
    <mergeCell ref="B272:C276"/>
    <mergeCell ref="D272:D276"/>
    <mergeCell ref="E272:E276"/>
    <mergeCell ref="M272:M276"/>
    <mergeCell ref="N272:N276"/>
    <mergeCell ref="N277:N281"/>
    <mergeCell ref="A267:A271"/>
    <mergeCell ref="B267:C271"/>
    <mergeCell ref="A277:A281"/>
    <mergeCell ref="B277:C281"/>
    <mergeCell ref="D277:D281"/>
    <mergeCell ref="E277:E281"/>
    <mergeCell ref="D267:D271"/>
    <mergeCell ref="E267:E271"/>
    <mergeCell ref="A297:C301"/>
    <mergeCell ref="D297:D301"/>
    <mergeCell ref="E297:E301"/>
    <mergeCell ref="M297:M301"/>
    <mergeCell ref="N297:N301"/>
    <mergeCell ref="P297:P301"/>
    <mergeCell ref="A303:C307"/>
    <mergeCell ref="D303:D307"/>
    <mergeCell ref="E303:E307"/>
    <mergeCell ref="M303:M307"/>
    <mergeCell ref="N303:N307"/>
    <mergeCell ref="A302:R302"/>
    <mergeCell ref="P303:P307"/>
    <mergeCell ref="O24:O28"/>
    <mergeCell ref="O34:O38"/>
    <mergeCell ref="O54:O58"/>
    <mergeCell ref="O39:O43"/>
    <mergeCell ref="P34:P38"/>
    <mergeCell ref="P44:P48"/>
    <mergeCell ref="P39:P43"/>
    <mergeCell ref="P49:P53"/>
    <mergeCell ref="P54:P58"/>
    <mergeCell ref="O49:O53"/>
    <mergeCell ref="P272:P276"/>
    <mergeCell ref="O208:O212"/>
    <mergeCell ref="A7:P7"/>
    <mergeCell ref="A8:P8"/>
    <mergeCell ref="M243:M247"/>
    <mergeCell ref="N243:N247"/>
    <mergeCell ref="A10:P10"/>
    <mergeCell ref="P99:P103"/>
    <mergeCell ref="O104:O108"/>
    <mergeCell ref="O14:P15"/>
    <mergeCell ref="O243:O247"/>
    <mergeCell ref="A243:C247"/>
    <mergeCell ref="M124:M128"/>
    <mergeCell ref="N124:N128"/>
    <mergeCell ref="O124:O128"/>
    <mergeCell ref="P124:P128"/>
    <mergeCell ref="M134:M138"/>
    <mergeCell ref="N134:N138"/>
    <mergeCell ref="O134:O138"/>
    <mergeCell ref="P134:P138"/>
    <mergeCell ref="Q124:Q128"/>
    <mergeCell ref="R124:R128"/>
    <mergeCell ref="M129:M133"/>
    <mergeCell ref="N129:N133"/>
    <mergeCell ref="O129:O133"/>
    <mergeCell ref="P129:P133"/>
    <mergeCell ref="Q129:Q133"/>
    <mergeCell ref="R129:R133"/>
    <mergeCell ref="Q134:Q138"/>
    <mergeCell ref="R134:R138"/>
    <mergeCell ref="R144:R148"/>
    <mergeCell ref="M139:M143"/>
    <mergeCell ref="N139:N143"/>
    <mergeCell ref="O139:O143"/>
    <mergeCell ref="P139:P143"/>
    <mergeCell ref="Q139:Q143"/>
    <mergeCell ref="R139:R143"/>
    <mergeCell ref="P182:P186"/>
    <mergeCell ref="M144:M148"/>
    <mergeCell ref="N144:N148"/>
    <mergeCell ref="O144:O148"/>
    <mergeCell ref="P144:P148"/>
    <mergeCell ref="Q144:Q148"/>
    <mergeCell ref="O182:O186"/>
    <mergeCell ref="M171:M175"/>
    <mergeCell ref="P171:P175"/>
    <mergeCell ref="O171:O175"/>
    <mergeCell ref="R287:R291"/>
    <mergeCell ref="Q165:Q169"/>
    <mergeCell ref="R165:R169"/>
    <mergeCell ref="M198:M202"/>
    <mergeCell ref="N198:N202"/>
    <mergeCell ref="O198:O202"/>
    <mergeCell ref="P198:P202"/>
    <mergeCell ref="Q198:Q202"/>
    <mergeCell ref="R198:R202"/>
    <mergeCell ref="M187:M191"/>
    <mergeCell ref="P292:P296"/>
    <mergeCell ref="M287:M291"/>
    <mergeCell ref="N287:N291"/>
    <mergeCell ref="O287:O291"/>
    <mergeCell ref="P287:P291"/>
    <mergeCell ref="Q287:Q291"/>
    <mergeCell ref="P203:P207"/>
    <mergeCell ref="P277:P281"/>
    <mergeCell ref="Q292:Q296"/>
    <mergeCell ref="R292:R296"/>
    <mergeCell ref="M203:M207"/>
    <mergeCell ref="N203:N207"/>
    <mergeCell ref="O203:O207"/>
    <mergeCell ref="M292:M296"/>
    <mergeCell ref="N292:N296"/>
    <mergeCell ref="O292:O296"/>
  </mergeCells>
  <printOptions verticalCentered="1"/>
  <pageMargins left="0.23622047244094491" right="0.23622047244094491" top="0.74803149606299213" bottom="0.35433070866141736" header="0.31496062992125984" footer="0.31496062992125984"/>
  <pageSetup paperSize="9" scale="38" fitToHeight="10" orientation="landscape" r:id="rId1"/>
  <rowBreaks count="8" manualBreakCount="8">
    <brk id="43" max="17" man="1"/>
    <brk id="73" max="17" man="1"/>
    <brk id="103" max="17" man="1"/>
    <brk id="133" max="17" man="1"/>
    <brk id="169" max="17" man="1"/>
    <brk id="207" max="17" man="1"/>
    <brk id="242" max="17" man="1"/>
    <brk id="276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1"/>
  <sheetViews>
    <sheetView view="pageBreakPreview" zoomScale="40" zoomScaleNormal="70" zoomScaleSheetLayoutView="40" workbookViewId="0">
      <selection activeCell="G272" sqref="G272"/>
    </sheetView>
  </sheetViews>
  <sheetFormatPr defaultRowHeight="12.5"/>
  <cols>
    <col min="1" max="1" width="11.54296875" style="1" customWidth="1"/>
    <col min="2" max="2" width="30.453125" style="1" customWidth="1"/>
    <col min="3" max="3" width="20.81640625" style="1" customWidth="1"/>
    <col min="4" max="4" width="55.453125" style="1" customWidth="1"/>
    <col min="5" max="5" width="13.81640625" style="1" customWidth="1"/>
    <col min="6" max="6" width="22.26953125" style="1" customWidth="1"/>
    <col min="7" max="7" width="19.1796875" style="1" customWidth="1"/>
    <col min="8" max="8" width="20.08984375" style="1" customWidth="1"/>
    <col min="9" max="9" width="19.1796875" style="1" customWidth="1"/>
    <col min="10" max="11" width="17.54296875" style="1" customWidth="1"/>
    <col min="12" max="12" width="17.81640625" style="1" customWidth="1"/>
    <col min="13" max="13" width="3.453125" style="1" customWidth="1"/>
    <col min="14" max="16" width="8.7265625" style="1" customWidth="1"/>
    <col min="17" max="16384" width="8.7265625" style="1"/>
  </cols>
  <sheetData>
    <row r="1" spans="1:16" ht="21" customHeight="1">
      <c r="A1" s="324" t="s">
        <v>144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"/>
      <c r="N1" s="3"/>
      <c r="O1" s="3"/>
      <c r="P1" s="3"/>
    </row>
    <row r="2" spans="1:16" ht="21" customHeight="1">
      <c r="A2" s="324" t="s">
        <v>145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"/>
      <c r="N2" s="3"/>
      <c r="O2" s="3"/>
      <c r="P2" s="3"/>
    </row>
    <row r="3" spans="1:16" ht="21" customHeight="1">
      <c r="A3" s="324" t="s">
        <v>135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"/>
      <c r="N3" s="3"/>
      <c r="O3" s="3"/>
      <c r="P3" s="3"/>
    </row>
    <row r="4" spans="1:16" ht="21" customHeight="1">
      <c r="A4" s="324" t="s">
        <v>20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"/>
      <c r="N4" s="3"/>
      <c r="O4" s="3"/>
      <c r="P4" s="3"/>
    </row>
    <row r="5" spans="1:16" ht="25" customHeight="1">
      <c r="A5" s="324" t="s">
        <v>175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"/>
      <c r="N5" s="3"/>
      <c r="O5" s="3"/>
      <c r="P5" s="3"/>
    </row>
    <row r="6" spans="1:16" ht="15.5">
      <c r="A6" s="10"/>
      <c r="B6" s="10"/>
      <c r="C6" s="10"/>
      <c r="D6" s="311"/>
      <c r="E6" s="311"/>
      <c r="F6" s="311"/>
      <c r="G6" s="311"/>
      <c r="H6" s="311"/>
      <c r="I6" s="311"/>
      <c r="J6" s="311"/>
      <c r="K6" s="10"/>
      <c r="L6" s="10"/>
    </row>
    <row r="7" spans="1:16" ht="15.5">
      <c r="A7" s="10"/>
      <c r="B7" s="10"/>
      <c r="C7" s="10"/>
      <c r="D7" s="71"/>
      <c r="E7" s="71"/>
      <c r="F7" s="71"/>
      <c r="G7" s="71"/>
      <c r="H7" s="71"/>
      <c r="I7" s="71"/>
      <c r="J7" s="10"/>
      <c r="K7" s="10"/>
      <c r="L7" s="10"/>
    </row>
    <row r="8" spans="1:16" ht="15.5">
      <c r="A8" s="10"/>
      <c r="B8" s="10"/>
      <c r="C8" s="10"/>
      <c r="D8" s="72" t="s">
        <v>174</v>
      </c>
      <c r="E8" s="72"/>
      <c r="F8" s="72"/>
      <c r="G8" s="72"/>
      <c r="H8" s="72"/>
      <c r="I8" s="71"/>
      <c r="J8" s="10"/>
      <c r="K8" s="10"/>
      <c r="L8" s="10"/>
    </row>
    <row r="9" spans="1:16" ht="15.5">
      <c r="A9" s="10"/>
      <c r="B9" s="10"/>
      <c r="C9" s="10"/>
      <c r="D9" s="71"/>
      <c r="E9" s="71"/>
      <c r="F9" s="71"/>
      <c r="G9" s="71"/>
      <c r="H9" s="71"/>
      <c r="I9" s="71"/>
      <c r="J9" s="10"/>
      <c r="K9" s="10"/>
      <c r="L9" s="10"/>
    </row>
    <row r="10" spans="1:16" ht="15.5">
      <c r="A10" s="10"/>
      <c r="B10" s="10"/>
      <c r="C10" s="10"/>
      <c r="D10" s="68"/>
      <c r="E10" s="68"/>
      <c r="F10" s="68"/>
      <c r="G10" s="68"/>
      <c r="H10" s="71"/>
      <c r="I10" s="68"/>
      <c r="J10" s="10"/>
      <c r="K10" s="10"/>
      <c r="L10" s="10"/>
    </row>
    <row r="11" spans="1:16" s="2" customFormat="1" ht="34.5" customHeight="1">
      <c r="A11" s="123" t="s">
        <v>0</v>
      </c>
      <c r="B11" s="132" t="s">
        <v>47</v>
      </c>
      <c r="C11" s="187"/>
      <c r="D11" s="126" t="s">
        <v>10</v>
      </c>
      <c r="E11" s="126"/>
      <c r="F11" s="126"/>
      <c r="G11" s="126"/>
      <c r="H11" s="132" t="s">
        <v>204</v>
      </c>
      <c r="I11" s="132" t="s">
        <v>142</v>
      </c>
      <c r="J11" s="234"/>
      <c r="K11" s="126" t="s">
        <v>263</v>
      </c>
      <c r="L11" s="126" t="s">
        <v>143</v>
      </c>
    </row>
    <row r="12" spans="1:16" s="2" customFormat="1" ht="38.25" customHeight="1">
      <c r="A12" s="124"/>
      <c r="B12" s="133"/>
      <c r="C12" s="188"/>
      <c r="D12" s="124" t="s">
        <v>1</v>
      </c>
      <c r="E12" s="124" t="s">
        <v>136</v>
      </c>
      <c r="F12" s="126" t="s">
        <v>137</v>
      </c>
      <c r="G12" s="126"/>
      <c r="H12" s="133"/>
      <c r="I12" s="133"/>
      <c r="J12" s="310"/>
      <c r="K12" s="126"/>
      <c r="L12" s="126"/>
    </row>
    <row r="13" spans="1:16" s="2" customFormat="1" ht="5" customHeight="1">
      <c r="A13" s="124"/>
      <c r="B13" s="133"/>
      <c r="C13" s="188"/>
      <c r="D13" s="124"/>
      <c r="E13" s="124"/>
      <c r="F13" s="126"/>
      <c r="G13" s="126"/>
      <c r="H13" s="133"/>
      <c r="I13" s="133"/>
      <c r="J13" s="310"/>
      <c r="K13" s="126"/>
      <c r="L13" s="126"/>
    </row>
    <row r="14" spans="1:16" s="2" customFormat="1" ht="31.5" customHeight="1">
      <c r="A14" s="124"/>
      <c r="B14" s="133"/>
      <c r="C14" s="188"/>
      <c r="D14" s="124"/>
      <c r="E14" s="124"/>
      <c r="F14" s="126"/>
      <c r="G14" s="126"/>
      <c r="H14" s="133"/>
      <c r="I14" s="134"/>
      <c r="J14" s="235"/>
      <c r="K14" s="126"/>
      <c r="L14" s="126"/>
    </row>
    <row r="15" spans="1:16" s="2" customFormat="1" ht="96.5" customHeight="1">
      <c r="A15" s="125"/>
      <c r="B15" s="134"/>
      <c r="C15" s="189"/>
      <c r="D15" s="125"/>
      <c r="E15" s="125"/>
      <c r="F15" s="14" t="s">
        <v>117</v>
      </c>
      <c r="G15" s="14" t="s">
        <v>118</v>
      </c>
      <c r="H15" s="134"/>
      <c r="I15" s="41" t="str">
        <f>F15</f>
        <v>План</v>
      </c>
      <c r="J15" s="41" t="str">
        <f>G15</f>
        <v>Факт</v>
      </c>
      <c r="K15" s="126"/>
      <c r="L15" s="126"/>
    </row>
    <row r="16" spans="1:16" s="2" customFormat="1" ht="32" customHeight="1">
      <c r="A16" s="14">
        <v>1</v>
      </c>
      <c r="B16" s="217">
        <v>2</v>
      </c>
      <c r="C16" s="221"/>
      <c r="D16" s="15">
        <v>3</v>
      </c>
      <c r="E16" s="15">
        <v>4</v>
      </c>
      <c r="F16" s="15">
        <v>5</v>
      </c>
      <c r="G16" s="15">
        <v>6</v>
      </c>
      <c r="H16" s="15">
        <v>7</v>
      </c>
      <c r="I16" s="15">
        <v>8</v>
      </c>
      <c r="J16" s="15">
        <v>9</v>
      </c>
      <c r="K16" s="15">
        <v>10</v>
      </c>
      <c r="L16" s="15">
        <v>11</v>
      </c>
    </row>
    <row r="17" spans="1:12" s="5" customFormat="1" ht="42.75" customHeight="1">
      <c r="A17" s="122" t="s">
        <v>72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ht="32" hidden="1" customHeight="1">
      <c r="A18" s="217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</row>
    <row r="19" spans="1:12" ht="27" customHeight="1">
      <c r="A19" s="127" t="s">
        <v>59</v>
      </c>
      <c r="B19" s="132" t="s">
        <v>96</v>
      </c>
      <c r="C19" s="287"/>
      <c r="D19" s="127" t="s">
        <v>8</v>
      </c>
      <c r="E19" s="123" t="s">
        <v>8</v>
      </c>
      <c r="F19" s="123" t="s">
        <v>8</v>
      </c>
      <c r="G19" s="123" t="s">
        <v>8</v>
      </c>
      <c r="H19" s="123" t="s">
        <v>8</v>
      </c>
      <c r="I19" s="267">
        <f>I29+I34+I39+I49+I54+I59+I64+I69+I74+I79+I84+I89+I94+I99+I104+I109+I114+I119+I124+I125+I126+I127+I128</f>
        <v>595203460.77999997</v>
      </c>
      <c r="J19" s="267">
        <f>J29+J34+J39+J49+J54+J59+J64+J69+J74+J79+J84+J89+J94+J99+J104+J109+J114+J119+J124+J125+J126+J127+J128</f>
        <v>592614349.32000005</v>
      </c>
      <c r="K19" s="123" t="s">
        <v>8</v>
      </c>
      <c r="L19" s="126" t="s">
        <v>8</v>
      </c>
    </row>
    <row r="20" spans="1:12" ht="29.25" customHeight="1">
      <c r="A20" s="222"/>
      <c r="B20" s="288"/>
      <c r="C20" s="289"/>
      <c r="D20" s="127"/>
      <c r="E20" s="124"/>
      <c r="F20" s="124"/>
      <c r="G20" s="124"/>
      <c r="H20" s="124"/>
      <c r="I20" s="124"/>
      <c r="J20" s="124"/>
      <c r="K20" s="124"/>
      <c r="L20" s="126"/>
    </row>
    <row r="21" spans="1:12" ht="24.75" customHeight="1">
      <c r="A21" s="222"/>
      <c r="B21" s="288"/>
      <c r="C21" s="289"/>
      <c r="D21" s="127"/>
      <c r="E21" s="124"/>
      <c r="F21" s="124"/>
      <c r="G21" s="124"/>
      <c r="H21" s="124"/>
      <c r="I21" s="124"/>
      <c r="J21" s="124"/>
      <c r="K21" s="124"/>
      <c r="L21" s="126"/>
    </row>
    <row r="22" spans="1:12" ht="9" customHeight="1">
      <c r="A22" s="222"/>
      <c r="B22" s="288"/>
      <c r="C22" s="289"/>
      <c r="D22" s="127"/>
      <c r="E22" s="124"/>
      <c r="F22" s="124"/>
      <c r="G22" s="124"/>
      <c r="H22" s="124"/>
      <c r="I22" s="124"/>
      <c r="J22" s="124"/>
      <c r="K22" s="124"/>
      <c r="L22" s="126"/>
    </row>
    <row r="23" spans="1:12" ht="10.5" customHeight="1">
      <c r="A23" s="222"/>
      <c r="B23" s="290"/>
      <c r="C23" s="291"/>
      <c r="D23" s="127"/>
      <c r="E23" s="125"/>
      <c r="F23" s="125"/>
      <c r="G23" s="125"/>
      <c r="H23" s="125"/>
      <c r="I23" s="125"/>
      <c r="J23" s="125"/>
      <c r="K23" s="125"/>
      <c r="L23" s="126"/>
    </row>
    <row r="24" spans="1:12" ht="10.5" customHeight="1">
      <c r="A24" s="238" t="s">
        <v>259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40"/>
    </row>
    <row r="25" spans="1:12" ht="10.5" customHeight="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3"/>
    </row>
    <row r="26" spans="1:12" ht="2.5" customHeight="1">
      <c r="A26" s="241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3"/>
    </row>
    <row r="27" spans="1:12" ht="8" customHeight="1">
      <c r="A27" s="241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3"/>
    </row>
    <row r="28" spans="1:12" ht="10.5" hidden="1" customHeight="1">
      <c r="A28" s="244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6"/>
    </row>
    <row r="29" spans="1:12" ht="20.25" customHeight="1">
      <c r="A29" s="128" t="s">
        <v>36</v>
      </c>
      <c r="B29" s="163" t="s">
        <v>248</v>
      </c>
      <c r="C29" s="164"/>
      <c r="D29" s="315" t="s">
        <v>32</v>
      </c>
      <c r="E29" s="129" t="s">
        <v>5</v>
      </c>
      <c r="F29" s="267">
        <v>36.25</v>
      </c>
      <c r="G29" s="267">
        <v>36.25</v>
      </c>
      <c r="H29" s="267">
        <f>G29/F29*100</f>
        <v>100</v>
      </c>
      <c r="I29" s="267">
        <v>49136583.520000003</v>
      </c>
      <c r="J29" s="267">
        <v>49136583.520000003</v>
      </c>
      <c r="K29" s="273">
        <f>J29/I29*100</f>
        <v>100</v>
      </c>
      <c r="L29" s="273" t="s">
        <v>8</v>
      </c>
    </row>
    <row r="30" spans="1:12" ht="6" customHeight="1">
      <c r="A30" s="128"/>
      <c r="B30" s="165"/>
      <c r="C30" s="166"/>
      <c r="D30" s="316"/>
      <c r="E30" s="177"/>
      <c r="F30" s="268"/>
      <c r="G30" s="268"/>
      <c r="H30" s="268"/>
      <c r="I30" s="268"/>
      <c r="J30" s="268"/>
      <c r="K30" s="274"/>
      <c r="L30" s="274"/>
    </row>
    <row r="31" spans="1:12" ht="5.25" customHeight="1">
      <c r="A31" s="128"/>
      <c r="B31" s="165"/>
      <c r="C31" s="166"/>
      <c r="D31" s="316"/>
      <c r="E31" s="177"/>
      <c r="F31" s="268"/>
      <c r="G31" s="268"/>
      <c r="H31" s="268"/>
      <c r="I31" s="268"/>
      <c r="J31" s="268"/>
      <c r="K31" s="274"/>
      <c r="L31" s="274"/>
    </row>
    <row r="32" spans="1:12" ht="52.5" customHeight="1">
      <c r="A32" s="128"/>
      <c r="B32" s="165"/>
      <c r="C32" s="166"/>
      <c r="D32" s="316"/>
      <c r="E32" s="177"/>
      <c r="F32" s="268"/>
      <c r="G32" s="268"/>
      <c r="H32" s="268"/>
      <c r="I32" s="268"/>
      <c r="J32" s="268"/>
      <c r="K32" s="274"/>
      <c r="L32" s="274"/>
    </row>
    <row r="33" spans="1:12" ht="3.75" hidden="1" customHeight="1">
      <c r="A33" s="128"/>
      <c r="B33" s="167"/>
      <c r="C33" s="168"/>
      <c r="D33" s="317"/>
      <c r="E33" s="185"/>
      <c r="F33" s="269"/>
      <c r="G33" s="269"/>
      <c r="H33" s="269"/>
      <c r="I33" s="269"/>
      <c r="J33" s="269"/>
      <c r="K33" s="275"/>
      <c r="L33" s="275"/>
    </row>
    <row r="34" spans="1:12" ht="31" customHeight="1">
      <c r="A34" s="169" t="s">
        <v>37</v>
      </c>
      <c r="B34" s="163" t="s">
        <v>249</v>
      </c>
      <c r="C34" s="164"/>
      <c r="D34" s="190" t="s">
        <v>146</v>
      </c>
      <c r="E34" s="129" t="s">
        <v>5</v>
      </c>
      <c r="F34" s="267">
        <v>97.7</v>
      </c>
      <c r="G34" s="267">
        <v>97.7</v>
      </c>
      <c r="H34" s="270">
        <f>G34/F34*100</f>
        <v>100</v>
      </c>
      <c r="I34" s="273">
        <v>64427012.969999999</v>
      </c>
      <c r="J34" s="273">
        <v>64427012.969999999</v>
      </c>
      <c r="K34" s="273">
        <f>J34/I34*100</f>
        <v>100</v>
      </c>
      <c r="L34" s="273" t="s">
        <v>8</v>
      </c>
    </row>
    <row r="35" spans="1:12" ht="18.75" customHeight="1">
      <c r="A35" s="170"/>
      <c r="B35" s="165"/>
      <c r="C35" s="166"/>
      <c r="D35" s="190"/>
      <c r="E35" s="177"/>
      <c r="F35" s="268"/>
      <c r="G35" s="268"/>
      <c r="H35" s="271"/>
      <c r="I35" s="274"/>
      <c r="J35" s="274"/>
      <c r="K35" s="274"/>
      <c r="L35" s="274"/>
    </row>
    <row r="36" spans="1:12" ht="15.75" customHeight="1">
      <c r="A36" s="170"/>
      <c r="B36" s="165"/>
      <c r="C36" s="166"/>
      <c r="D36" s="190"/>
      <c r="E36" s="177"/>
      <c r="F36" s="268"/>
      <c r="G36" s="268"/>
      <c r="H36" s="271"/>
      <c r="I36" s="274"/>
      <c r="J36" s="274"/>
      <c r="K36" s="274"/>
      <c r="L36" s="274"/>
    </row>
    <row r="37" spans="1:12" ht="24" customHeight="1">
      <c r="A37" s="170"/>
      <c r="B37" s="165"/>
      <c r="C37" s="166"/>
      <c r="D37" s="190"/>
      <c r="E37" s="177"/>
      <c r="F37" s="268"/>
      <c r="G37" s="268"/>
      <c r="H37" s="271"/>
      <c r="I37" s="274"/>
      <c r="J37" s="274"/>
      <c r="K37" s="274"/>
      <c r="L37" s="274"/>
    </row>
    <row r="38" spans="1:12" ht="22.5" customHeight="1">
      <c r="A38" s="186"/>
      <c r="B38" s="167"/>
      <c r="C38" s="168"/>
      <c r="D38" s="190"/>
      <c r="E38" s="185"/>
      <c r="F38" s="269"/>
      <c r="G38" s="269"/>
      <c r="H38" s="272"/>
      <c r="I38" s="275"/>
      <c r="J38" s="275"/>
      <c r="K38" s="275"/>
      <c r="L38" s="275"/>
    </row>
    <row r="39" spans="1:12" ht="34.5" customHeight="1">
      <c r="A39" s="169" t="s">
        <v>38</v>
      </c>
      <c r="B39" s="163" t="s">
        <v>250</v>
      </c>
      <c r="C39" s="164"/>
      <c r="D39" s="191" t="s">
        <v>88</v>
      </c>
      <c r="E39" s="129" t="s">
        <v>5</v>
      </c>
      <c r="F39" s="267">
        <v>100</v>
      </c>
      <c r="G39" s="267">
        <v>100</v>
      </c>
      <c r="H39" s="267">
        <f>G39/F39*100</f>
        <v>100</v>
      </c>
      <c r="I39" s="273">
        <v>2162674.34</v>
      </c>
      <c r="J39" s="273">
        <v>2162674.34</v>
      </c>
      <c r="K39" s="273">
        <f>J39/I39*100</f>
        <v>100</v>
      </c>
      <c r="L39" s="273" t="s">
        <v>8</v>
      </c>
    </row>
    <row r="40" spans="1:12" ht="8.25" customHeight="1">
      <c r="A40" s="170"/>
      <c r="B40" s="165"/>
      <c r="C40" s="166"/>
      <c r="D40" s="192"/>
      <c r="E40" s="177"/>
      <c r="F40" s="268"/>
      <c r="G40" s="268"/>
      <c r="H40" s="268"/>
      <c r="I40" s="274"/>
      <c r="J40" s="274"/>
      <c r="K40" s="274"/>
      <c r="L40" s="274"/>
    </row>
    <row r="41" spans="1:12" ht="8.25" customHeight="1">
      <c r="A41" s="170"/>
      <c r="B41" s="165"/>
      <c r="C41" s="166"/>
      <c r="D41" s="192"/>
      <c r="E41" s="177"/>
      <c r="F41" s="268"/>
      <c r="G41" s="268"/>
      <c r="H41" s="268"/>
      <c r="I41" s="274"/>
      <c r="J41" s="274"/>
      <c r="K41" s="274"/>
      <c r="L41" s="274"/>
    </row>
    <row r="42" spans="1:12" ht="24.75" customHeight="1">
      <c r="A42" s="170"/>
      <c r="B42" s="165"/>
      <c r="C42" s="166"/>
      <c r="D42" s="192"/>
      <c r="E42" s="177"/>
      <c r="F42" s="268"/>
      <c r="G42" s="268"/>
      <c r="H42" s="268"/>
      <c r="I42" s="274"/>
      <c r="J42" s="274"/>
      <c r="K42" s="274"/>
      <c r="L42" s="274"/>
    </row>
    <row r="43" spans="1:12" ht="9.75" customHeight="1">
      <c r="A43" s="186"/>
      <c r="B43" s="167"/>
      <c r="C43" s="168"/>
      <c r="D43" s="193"/>
      <c r="E43" s="185"/>
      <c r="F43" s="269"/>
      <c r="G43" s="269"/>
      <c r="H43" s="269"/>
      <c r="I43" s="275"/>
      <c r="J43" s="275"/>
      <c r="K43" s="275"/>
      <c r="L43" s="275"/>
    </row>
    <row r="44" spans="1:12" ht="29.25" hidden="1" customHeight="1">
      <c r="A44" s="169" t="s">
        <v>48</v>
      </c>
      <c r="B44" s="135" t="s">
        <v>120</v>
      </c>
      <c r="C44" s="152"/>
      <c r="D44" s="318" t="s">
        <v>34</v>
      </c>
      <c r="E44" s="129" t="s">
        <v>5</v>
      </c>
      <c r="F44" s="267">
        <v>100</v>
      </c>
      <c r="G44" s="267">
        <v>100</v>
      </c>
      <c r="H44" s="267">
        <f>G44/F44</f>
        <v>1</v>
      </c>
      <c r="I44" s="273">
        <v>0</v>
      </c>
      <c r="J44" s="273">
        <v>0</v>
      </c>
      <c r="K44" s="273" t="e">
        <f>J44/I44</f>
        <v>#DIV/0!</v>
      </c>
      <c r="L44" s="273" t="s">
        <v>8</v>
      </c>
    </row>
    <row r="45" spans="1:12" ht="21" hidden="1" customHeight="1">
      <c r="A45" s="170"/>
      <c r="B45" s="153"/>
      <c r="C45" s="155"/>
      <c r="D45" s="318"/>
      <c r="E45" s="177"/>
      <c r="F45" s="268"/>
      <c r="G45" s="268"/>
      <c r="H45" s="268"/>
      <c r="I45" s="274"/>
      <c r="J45" s="274"/>
      <c r="K45" s="274"/>
      <c r="L45" s="274"/>
    </row>
    <row r="46" spans="1:12" ht="16.5" hidden="1" customHeight="1">
      <c r="A46" s="170"/>
      <c r="B46" s="153"/>
      <c r="C46" s="155"/>
      <c r="D46" s="318"/>
      <c r="E46" s="177"/>
      <c r="F46" s="268"/>
      <c r="G46" s="268"/>
      <c r="H46" s="268"/>
      <c r="I46" s="274"/>
      <c r="J46" s="274"/>
      <c r="K46" s="274"/>
      <c r="L46" s="274"/>
    </row>
    <row r="47" spans="1:12" ht="45.75" hidden="1" customHeight="1">
      <c r="A47" s="170"/>
      <c r="B47" s="153"/>
      <c r="C47" s="155"/>
      <c r="D47" s="318"/>
      <c r="E47" s="177"/>
      <c r="F47" s="268"/>
      <c r="G47" s="268"/>
      <c r="H47" s="268"/>
      <c r="I47" s="274"/>
      <c r="J47" s="274"/>
      <c r="K47" s="274"/>
      <c r="L47" s="274"/>
    </row>
    <row r="48" spans="1:12" ht="48" hidden="1" customHeight="1">
      <c r="A48" s="186"/>
      <c r="B48" s="156"/>
      <c r="C48" s="158"/>
      <c r="D48" s="318"/>
      <c r="E48" s="185"/>
      <c r="F48" s="269"/>
      <c r="G48" s="269"/>
      <c r="H48" s="269"/>
      <c r="I48" s="275"/>
      <c r="J48" s="275"/>
      <c r="K48" s="275"/>
      <c r="L48" s="275"/>
    </row>
    <row r="49" spans="1:13" ht="34.5" customHeight="1">
      <c r="A49" s="169" t="s">
        <v>121</v>
      </c>
      <c r="B49" s="163" t="s">
        <v>251</v>
      </c>
      <c r="C49" s="164"/>
      <c r="D49" s="191" t="s">
        <v>35</v>
      </c>
      <c r="E49" s="129" t="s">
        <v>5</v>
      </c>
      <c r="F49" s="267">
        <v>100</v>
      </c>
      <c r="G49" s="267">
        <v>100</v>
      </c>
      <c r="H49" s="267">
        <f>G49/F49*100</f>
        <v>100</v>
      </c>
      <c r="I49" s="273">
        <v>875423.45</v>
      </c>
      <c r="J49" s="273">
        <v>770086.9</v>
      </c>
      <c r="K49" s="273">
        <f>J49/I49*100</f>
        <v>87.967360252915327</v>
      </c>
      <c r="L49" s="273" t="s">
        <v>8</v>
      </c>
      <c r="M49" s="7"/>
    </row>
    <row r="50" spans="1:13" ht="37.5" customHeight="1">
      <c r="A50" s="170"/>
      <c r="B50" s="165"/>
      <c r="C50" s="166"/>
      <c r="D50" s="192"/>
      <c r="E50" s="177"/>
      <c r="F50" s="268"/>
      <c r="G50" s="268"/>
      <c r="H50" s="268"/>
      <c r="I50" s="274"/>
      <c r="J50" s="274"/>
      <c r="K50" s="274"/>
      <c r="L50" s="274"/>
    </row>
    <row r="51" spans="1:13" ht="34.5" customHeight="1">
      <c r="A51" s="170"/>
      <c r="B51" s="165"/>
      <c r="C51" s="166"/>
      <c r="D51" s="192"/>
      <c r="E51" s="177"/>
      <c r="F51" s="268"/>
      <c r="G51" s="268"/>
      <c r="H51" s="268"/>
      <c r="I51" s="274"/>
      <c r="J51" s="274"/>
      <c r="K51" s="274"/>
      <c r="L51" s="274"/>
    </row>
    <row r="52" spans="1:13" ht="57" customHeight="1">
      <c r="A52" s="170"/>
      <c r="B52" s="165"/>
      <c r="C52" s="166"/>
      <c r="D52" s="192"/>
      <c r="E52" s="177"/>
      <c r="F52" s="268"/>
      <c r="G52" s="268"/>
      <c r="H52" s="268"/>
      <c r="I52" s="274"/>
      <c r="J52" s="274"/>
      <c r="K52" s="274"/>
      <c r="L52" s="274"/>
    </row>
    <row r="53" spans="1:13" ht="48.75" customHeight="1">
      <c r="A53" s="186"/>
      <c r="B53" s="167"/>
      <c r="C53" s="168"/>
      <c r="D53" s="193"/>
      <c r="E53" s="185"/>
      <c r="F53" s="269"/>
      <c r="G53" s="269"/>
      <c r="H53" s="269"/>
      <c r="I53" s="275"/>
      <c r="J53" s="275"/>
      <c r="K53" s="275"/>
      <c r="L53" s="275"/>
    </row>
    <row r="54" spans="1:13" ht="18.75" customHeight="1">
      <c r="A54" s="169" t="s">
        <v>49</v>
      </c>
      <c r="B54" s="163" t="s">
        <v>148</v>
      </c>
      <c r="C54" s="164"/>
      <c r="D54" s="191" t="s">
        <v>53</v>
      </c>
      <c r="E54" s="129" t="s">
        <v>5</v>
      </c>
      <c r="F54" s="267">
        <v>100</v>
      </c>
      <c r="G54" s="267">
        <v>100</v>
      </c>
      <c r="H54" s="267">
        <f>G54/F54*100</f>
        <v>100</v>
      </c>
      <c r="I54" s="273">
        <v>19926315.789999999</v>
      </c>
      <c r="J54" s="273">
        <v>19926315.789999999</v>
      </c>
      <c r="K54" s="273">
        <f>J54/I54*100</f>
        <v>100</v>
      </c>
      <c r="L54" s="273" t="s">
        <v>8</v>
      </c>
    </row>
    <row r="55" spans="1:13" ht="18" hidden="1" customHeight="1">
      <c r="A55" s="170"/>
      <c r="B55" s="165"/>
      <c r="C55" s="166"/>
      <c r="D55" s="192"/>
      <c r="E55" s="177"/>
      <c r="F55" s="268"/>
      <c r="G55" s="268"/>
      <c r="H55" s="268"/>
      <c r="I55" s="274"/>
      <c r="J55" s="274"/>
      <c r="K55" s="274"/>
      <c r="L55" s="274"/>
    </row>
    <row r="56" spans="1:13" ht="9" customHeight="1">
      <c r="A56" s="170"/>
      <c r="B56" s="165"/>
      <c r="C56" s="166"/>
      <c r="D56" s="192"/>
      <c r="E56" s="177"/>
      <c r="F56" s="268"/>
      <c r="G56" s="268"/>
      <c r="H56" s="268"/>
      <c r="I56" s="274"/>
      <c r="J56" s="274"/>
      <c r="K56" s="274"/>
      <c r="L56" s="274"/>
    </row>
    <row r="57" spans="1:13" ht="64.5" customHeight="1">
      <c r="A57" s="170"/>
      <c r="B57" s="165"/>
      <c r="C57" s="166"/>
      <c r="D57" s="192"/>
      <c r="E57" s="177"/>
      <c r="F57" s="268"/>
      <c r="G57" s="268"/>
      <c r="H57" s="268"/>
      <c r="I57" s="274"/>
      <c r="J57" s="274"/>
      <c r="K57" s="274"/>
      <c r="L57" s="274"/>
    </row>
    <row r="58" spans="1:13" ht="55.5" customHeight="1">
      <c r="A58" s="186"/>
      <c r="B58" s="167"/>
      <c r="C58" s="168"/>
      <c r="D58" s="193"/>
      <c r="E58" s="185"/>
      <c r="F58" s="269"/>
      <c r="G58" s="269"/>
      <c r="H58" s="269"/>
      <c r="I58" s="275"/>
      <c r="J58" s="275"/>
      <c r="K58" s="275"/>
      <c r="L58" s="275"/>
    </row>
    <row r="59" spans="1:13" ht="34.5" customHeight="1">
      <c r="A59" s="169" t="s">
        <v>52</v>
      </c>
      <c r="B59" s="163" t="s">
        <v>252</v>
      </c>
      <c r="C59" s="164"/>
      <c r="D59" s="191" t="s">
        <v>54</v>
      </c>
      <c r="E59" s="129" t="s">
        <v>5</v>
      </c>
      <c r="F59" s="267">
        <v>100</v>
      </c>
      <c r="G59" s="267">
        <v>100</v>
      </c>
      <c r="H59" s="267">
        <f>G59/F59*100</f>
        <v>100</v>
      </c>
      <c r="I59" s="273">
        <v>323930.02</v>
      </c>
      <c r="J59" s="273">
        <v>323930.02</v>
      </c>
      <c r="K59" s="273">
        <f>J59/I59*100</f>
        <v>100</v>
      </c>
      <c r="L59" s="273" t="s">
        <v>8</v>
      </c>
    </row>
    <row r="60" spans="1:13" ht="7.5" customHeight="1">
      <c r="A60" s="170"/>
      <c r="B60" s="165"/>
      <c r="C60" s="166"/>
      <c r="D60" s="192"/>
      <c r="E60" s="177"/>
      <c r="F60" s="268"/>
      <c r="G60" s="268"/>
      <c r="H60" s="268"/>
      <c r="I60" s="274"/>
      <c r="J60" s="274"/>
      <c r="K60" s="274"/>
      <c r="L60" s="274"/>
    </row>
    <row r="61" spans="1:13" ht="6" customHeight="1">
      <c r="A61" s="170"/>
      <c r="B61" s="165"/>
      <c r="C61" s="166"/>
      <c r="D61" s="192"/>
      <c r="E61" s="177"/>
      <c r="F61" s="268"/>
      <c r="G61" s="268"/>
      <c r="H61" s="268"/>
      <c r="I61" s="274"/>
      <c r="J61" s="274"/>
      <c r="K61" s="274"/>
      <c r="L61" s="274"/>
    </row>
    <row r="62" spans="1:13" ht="19.5" customHeight="1">
      <c r="A62" s="170"/>
      <c r="B62" s="165"/>
      <c r="C62" s="166"/>
      <c r="D62" s="192"/>
      <c r="E62" s="177"/>
      <c r="F62" s="268"/>
      <c r="G62" s="268"/>
      <c r="H62" s="268"/>
      <c r="I62" s="274"/>
      <c r="J62" s="274"/>
      <c r="K62" s="274"/>
      <c r="L62" s="274"/>
    </row>
    <row r="63" spans="1:13" ht="14.25" customHeight="1">
      <c r="A63" s="186"/>
      <c r="B63" s="167"/>
      <c r="C63" s="168"/>
      <c r="D63" s="193"/>
      <c r="E63" s="185"/>
      <c r="F63" s="269"/>
      <c r="G63" s="269"/>
      <c r="H63" s="269"/>
      <c r="I63" s="275"/>
      <c r="J63" s="275"/>
      <c r="K63" s="275"/>
      <c r="L63" s="275"/>
    </row>
    <row r="64" spans="1:13" ht="34.5" customHeight="1">
      <c r="A64" s="169" t="s">
        <v>24</v>
      </c>
      <c r="B64" s="163" t="s">
        <v>149</v>
      </c>
      <c r="C64" s="164"/>
      <c r="D64" s="191" t="s">
        <v>108</v>
      </c>
      <c r="E64" s="129" t="s">
        <v>5</v>
      </c>
      <c r="F64" s="267">
        <v>100</v>
      </c>
      <c r="G64" s="267">
        <v>100</v>
      </c>
      <c r="H64" s="267">
        <f>G64/F64*100</f>
        <v>100</v>
      </c>
      <c r="I64" s="273">
        <v>6832528.0800000001</v>
      </c>
      <c r="J64" s="273">
        <v>6832528.0800000001</v>
      </c>
      <c r="K64" s="273">
        <f>J64/I64*100</f>
        <v>100</v>
      </c>
      <c r="L64" s="273" t="s">
        <v>8</v>
      </c>
    </row>
    <row r="65" spans="1:12" ht="21.75" customHeight="1">
      <c r="A65" s="170"/>
      <c r="B65" s="165"/>
      <c r="C65" s="166"/>
      <c r="D65" s="192"/>
      <c r="E65" s="177"/>
      <c r="F65" s="268"/>
      <c r="G65" s="268"/>
      <c r="H65" s="268"/>
      <c r="I65" s="274"/>
      <c r="J65" s="274"/>
      <c r="K65" s="274"/>
      <c r="L65" s="274"/>
    </row>
    <row r="66" spans="1:12" ht="34.5" customHeight="1">
      <c r="A66" s="170"/>
      <c r="B66" s="165"/>
      <c r="C66" s="166"/>
      <c r="D66" s="192"/>
      <c r="E66" s="177"/>
      <c r="F66" s="268"/>
      <c r="G66" s="268"/>
      <c r="H66" s="268"/>
      <c r="I66" s="274"/>
      <c r="J66" s="274"/>
      <c r="K66" s="274"/>
      <c r="L66" s="274"/>
    </row>
    <row r="67" spans="1:12" ht="35.25" customHeight="1">
      <c r="A67" s="170"/>
      <c r="B67" s="165"/>
      <c r="C67" s="166"/>
      <c r="D67" s="192"/>
      <c r="E67" s="177"/>
      <c r="F67" s="268"/>
      <c r="G67" s="268"/>
      <c r="H67" s="268"/>
      <c r="I67" s="274"/>
      <c r="J67" s="274"/>
      <c r="K67" s="274"/>
      <c r="L67" s="274"/>
    </row>
    <row r="68" spans="1:12" ht="10.5" customHeight="1">
      <c r="A68" s="186"/>
      <c r="B68" s="167"/>
      <c r="C68" s="168"/>
      <c r="D68" s="193"/>
      <c r="E68" s="185"/>
      <c r="F68" s="269"/>
      <c r="G68" s="269"/>
      <c r="H68" s="269"/>
      <c r="I68" s="275"/>
      <c r="J68" s="275"/>
      <c r="K68" s="275"/>
      <c r="L68" s="275"/>
    </row>
    <row r="69" spans="1:12" ht="34.5" customHeight="1">
      <c r="A69" s="169" t="s">
        <v>50</v>
      </c>
      <c r="B69" s="163" t="s">
        <v>150</v>
      </c>
      <c r="C69" s="164"/>
      <c r="D69" s="191" t="s">
        <v>64</v>
      </c>
      <c r="E69" s="127" t="s">
        <v>5</v>
      </c>
      <c r="F69" s="267">
        <v>5</v>
      </c>
      <c r="G69" s="267">
        <v>5</v>
      </c>
      <c r="H69" s="267">
        <f>G69/F69*100</f>
        <v>100</v>
      </c>
      <c r="I69" s="273">
        <v>746000</v>
      </c>
      <c r="J69" s="273">
        <v>746000</v>
      </c>
      <c r="K69" s="273">
        <f>J69/I69*100</f>
        <v>100</v>
      </c>
      <c r="L69" s="273" t="s">
        <v>8</v>
      </c>
    </row>
    <row r="70" spans="1:12" ht="17.25" customHeight="1">
      <c r="A70" s="170"/>
      <c r="B70" s="165"/>
      <c r="C70" s="166"/>
      <c r="D70" s="192"/>
      <c r="E70" s="127"/>
      <c r="F70" s="268"/>
      <c r="G70" s="268"/>
      <c r="H70" s="268"/>
      <c r="I70" s="274"/>
      <c r="J70" s="274"/>
      <c r="K70" s="274"/>
      <c r="L70" s="274"/>
    </row>
    <row r="71" spans="1:12" ht="19.5" customHeight="1">
      <c r="A71" s="170"/>
      <c r="B71" s="165"/>
      <c r="C71" s="166"/>
      <c r="D71" s="192"/>
      <c r="E71" s="127"/>
      <c r="F71" s="268"/>
      <c r="G71" s="268"/>
      <c r="H71" s="268"/>
      <c r="I71" s="274"/>
      <c r="J71" s="274"/>
      <c r="K71" s="274"/>
      <c r="L71" s="274"/>
    </row>
    <row r="72" spans="1:12" ht="9" customHeight="1">
      <c r="A72" s="170"/>
      <c r="B72" s="165"/>
      <c r="C72" s="166"/>
      <c r="D72" s="192"/>
      <c r="E72" s="127"/>
      <c r="F72" s="268"/>
      <c r="G72" s="268"/>
      <c r="H72" s="268"/>
      <c r="I72" s="274"/>
      <c r="J72" s="274"/>
      <c r="K72" s="274"/>
      <c r="L72" s="274"/>
    </row>
    <row r="73" spans="1:12" ht="4.5" hidden="1" customHeight="1">
      <c r="A73" s="186"/>
      <c r="B73" s="167"/>
      <c r="C73" s="168"/>
      <c r="D73" s="193"/>
      <c r="E73" s="127"/>
      <c r="F73" s="269"/>
      <c r="G73" s="269"/>
      <c r="H73" s="269"/>
      <c r="I73" s="275"/>
      <c r="J73" s="275"/>
      <c r="K73" s="275"/>
      <c r="L73" s="275"/>
    </row>
    <row r="74" spans="1:12" ht="34.5" customHeight="1">
      <c r="A74" s="169" t="s">
        <v>122</v>
      </c>
      <c r="B74" s="163" t="s">
        <v>151</v>
      </c>
      <c r="C74" s="164"/>
      <c r="D74" s="191" t="s">
        <v>82</v>
      </c>
      <c r="E74" s="127" t="s">
        <v>25</v>
      </c>
      <c r="F74" s="267">
        <v>1570</v>
      </c>
      <c r="G74" s="267">
        <v>1570</v>
      </c>
      <c r="H74" s="267">
        <f>G74/F74*100</f>
        <v>100</v>
      </c>
      <c r="I74" s="273">
        <v>2316843.48</v>
      </c>
      <c r="J74" s="273">
        <v>2310702.54</v>
      </c>
      <c r="K74" s="273">
        <f>J74/I74*100</f>
        <v>99.734943682945726</v>
      </c>
      <c r="L74" s="273" t="s">
        <v>8</v>
      </c>
    </row>
    <row r="75" spans="1:12" ht="24" customHeight="1">
      <c r="A75" s="170"/>
      <c r="B75" s="165"/>
      <c r="C75" s="166"/>
      <c r="D75" s="192"/>
      <c r="E75" s="127"/>
      <c r="F75" s="268"/>
      <c r="G75" s="268"/>
      <c r="H75" s="268"/>
      <c r="I75" s="274"/>
      <c r="J75" s="274"/>
      <c r="K75" s="274"/>
      <c r="L75" s="274"/>
    </row>
    <row r="76" spans="1:12" ht="15" customHeight="1">
      <c r="A76" s="170"/>
      <c r="B76" s="165"/>
      <c r="C76" s="166"/>
      <c r="D76" s="192"/>
      <c r="E76" s="127"/>
      <c r="F76" s="268"/>
      <c r="G76" s="268"/>
      <c r="H76" s="268"/>
      <c r="I76" s="274"/>
      <c r="J76" s="274"/>
      <c r="K76" s="274"/>
      <c r="L76" s="274"/>
    </row>
    <row r="77" spans="1:12" ht="14.25" hidden="1" customHeight="1">
      <c r="A77" s="170"/>
      <c r="B77" s="165"/>
      <c r="C77" s="166"/>
      <c r="D77" s="192"/>
      <c r="E77" s="127"/>
      <c r="F77" s="268"/>
      <c r="G77" s="268"/>
      <c r="H77" s="268"/>
      <c r="I77" s="274"/>
      <c r="J77" s="274"/>
      <c r="K77" s="274"/>
      <c r="L77" s="274"/>
    </row>
    <row r="78" spans="1:12" ht="4.5" customHeight="1">
      <c r="A78" s="186"/>
      <c r="B78" s="167"/>
      <c r="C78" s="168"/>
      <c r="D78" s="193"/>
      <c r="E78" s="127"/>
      <c r="F78" s="269"/>
      <c r="G78" s="269"/>
      <c r="H78" s="269"/>
      <c r="I78" s="275"/>
      <c r="J78" s="275"/>
      <c r="K78" s="275"/>
      <c r="L78" s="275"/>
    </row>
    <row r="79" spans="1:12" ht="34.5" customHeight="1">
      <c r="A79" s="169" t="s">
        <v>123</v>
      </c>
      <c r="B79" s="163" t="s">
        <v>253</v>
      </c>
      <c r="C79" s="164"/>
      <c r="D79" s="191" t="s">
        <v>89</v>
      </c>
      <c r="E79" s="127" t="s">
        <v>5</v>
      </c>
      <c r="F79" s="267">
        <v>100</v>
      </c>
      <c r="G79" s="267">
        <v>100</v>
      </c>
      <c r="H79" s="267">
        <f>G79/F79*100</f>
        <v>100</v>
      </c>
      <c r="I79" s="273">
        <v>385899272</v>
      </c>
      <c r="J79" s="267">
        <v>385885676.63</v>
      </c>
      <c r="K79" s="273">
        <f>J79/I79*100</f>
        <v>99.996476964071604</v>
      </c>
      <c r="L79" s="273" t="s">
        <v>8</v>
      </c>
    </row>
    <row r="80" spans="1:12" ht="10.5" customHeight="1">
      <c r="A80" s="170"/>
      <c r="B80" s="165"/>
      <c r="C80" s="166"/>
      <c r="D80" s="192"/>
      <c r="E80" s="127"/>
      <c r="F80" s="268"/>
      <c r="G80" s="268"/>
      <c r="H80" s="268"/>
      <c r="I80" s="274"/>
      <c r="J80" s="268"/>
      <c r="K80" s="274"/>
      <c r="L80" s="274"/>
    </row>
    <row r="81" spans="1:12" ht="15" customHeight="1">
      <c r="A81" s="170"/>
      <c r="B81" s="165"/>
      <c r="C81" s="166"/>
      <c r="D81" s="192"/>
      <c r="E81" s="127"/>
      <c r="F81" s="268"/>
      <c r="G81" s="268"/>
      <c r="H81" s="268"/>
      <c r="I81" s="274"/>
      <c r="J81" s="268"/>
      <c r="K81" s="274"/>
      <c r="L81" s="274"/>
    </row>
    <row r="82" spans="1:12" ht="43.5" customHeight="1">
      <c r="A82" s="170"/>
      <c r="B82" s="165"/>
      <c r="C82" s="166"/>
      <c r="D82" s="192"/>
      <c r="E82" s="127"/>
      <c r="F82" s="268"/>
      <c r="G82" s="268"/>
      <c r="H82" s="268"/>
      <c r="I82" s="274"/>
      <c r="J82" s="268"/>
      <c r="K82" s="274"/>
      <c r="L82" s="274"/>
    </row>
    <row r="83" spans="1:12" ht="29.25" customHeight="1">
      <c r="A83" s="186"/>
      <c r="B83" s="167"/>
      <c r="C83" s="168"/>
      <c r="D83" s="193"/>
      <c r="E83" s="127"/>
      <c r="F83" s="269"/>
      <c r="G83" s="269"/>
      <c r="H83" s="269"/>
      <c r="I83" s="275"/>
      <c r="J83" s="269"/>
      <c r="K83" s="275"/>
      <c r="L83" s="275"/>
    </row>
    <row r="84" spans="1:12" ht="39.75" customHeight="1">
      <c r="A84" s="169" t="s">
        <v>124</v>
      </c>
      <c r="B84" s="163" t="s">
        <v>254</v>
      </c>
      <c r="C84" s="164"/>
      <c r="D84" s="191" t="s">
        <v>74</v>
      </c>
      <c r="E84" s="127" t="s">
        <v>5</v>
      </c>
      <c r="F84" s="267">
        <v>100</v>
      </c>
      <c r="G84" s="267">
        <v>100</v>
      </c>
      <c r="H84" s="267">
        <f>G84/F84*100</f>
        <v>100</v>
      </c>
      <c r="I84" s="273">
        <v>1201846</v>
      </c>
      <c r="J84" s="273">
        <v>744107.56</v>
      </c>
      <c r="K84" s="273">
        <f>J84/I84*100</f>
        <v>61.913719394997372</v>
      </c>
      <c r="L84" s="273" t="s">
        <v>8</v>
      </c>
    </row>
    <row r="85" spans="1:12" ht="11.25" customHeight="1">
      <c r="A85" s="170"/>
      <c r="B85" s="165"/>
      <c r="C85" s="166"/>
      <c r="D85" s="192"/>
      <c r="E85" s="127"/>
      <c r="F85" s="268"/>
      <c r="G85" s="268"/>
      <c r="H85" s="268"/>
      <c r="I85" s="274"/>
      <c r="J85" s="274"/>
      <c r="K85" s="274"/>
      <c r="L85" s="274"/>
    </row>
    <row r="86" spans="1:12" ht="18.75" customHeight="1">
      <c r="A86" s="170"/>
      <c r="B86" s="165"/>
      <c r="C86" s="166"/>
      <c r="D86" s="192"/>
      <c r="E86" s="127"/>
      <c r="F86" s="268"/>
      <c r="G86" s="268"/>
      <c r="H86" s="268"/>
      <c r="I86" s="274"/>
      <c r="J86" s="274"/>
      <c r="K86" s="274"/>
      <c r="L86" s="274"/>
    </row>
    <row r="87" spans="1:12" ht="56.25" customHeight="1">
      <c r="A87" s="170"/>
      <c r="B87" s="165"/>
      <c r="C87" s="166"/>
      <c r="D87" s="192"/>
      <c r="E87" s="127"/>
      <c r="F87" s="268"/>
      <c r="G87" s="268"/>
      <c r="H87" s="268"/>
      <c r="I87" s="274"/>
      <c r="J87" s="274"/>
      <c r="K87" s="274"/>
      <c r="L87" s="274"/>
    </row>
    <row r="88" spans="1:12" ht="39.75" customHeight="1">
      <c r="A88" s="186"/>
      <c r="B88" s="167"/>
      <c r="C88" s="168"/>
      <c r="D88" s="193"/>
      <c r="E88" s="127"/>
      <c r="F88" s="269"/>
      <c r="G88" s="269"/>
      <c r="H88" s="269"/>
      <c r="I88" s="275"/>
      <c r="J88" s="275"/>
      <c r="K88" s="275"/>
      <c r="L88" s="275"/>
    </row>
    <row r="89" spans="1:12" ht="39.75" customHeight="1">
      <c r="A89" s="169" t="s">
        <v>125</v>
      </c>
      <c r="B89" s="163" t="s">
        <v>255</v>
      </c>
      <c r="C89" s="164"/>
      <c r="D89" s="191" t="s">
        <v>138</v>
      </c>
      <c r="E89" s="127" t="s">
        <v>5</v>
      </c>
      <c r="F89" s="267">
        <v>100</v>
      </c>
      <c r="G89" s="267">
        <v>100</v>
      </c>
      <c r="H89" s="267">
        <f>G89/F89*100</f>
        <v>100</v>
      </c>
      <c r="I89" s="273">
        <v>16723586.939999999</v>
      </c>
      <c r="J89" s="273">
        <v>16723586.939999999</v>
      </c>
      <c r="K89" s="273">
        <f>J89/I89*100</f>
        <v>100</v>
      </c>
      <c r="L89" s="273" t="s">
        <v>8</v>
      </c>
    </row>
    <row r="90" spans="1:12" ht="3.75" customHeight="1">
      <c r="A90" s="170"/>
      <c r="B90" s="165"/>
      <c r="C90" s="166"/>
      <c r="D90" s="192"/>
      <c r="E90" s="127"/>
      <c r="F90" s="268"/>
      <c r="G90" s="268"/>
      <c r="H90" s="268"/>
      <c r="I90" s="274"/>
      <c r="J90" s="274"/>
      <c r="K90" s="274"/>
      <c r="L90" s="274"/>
    </row>
    <row r="91" spans="1:12" ht="14.25" customHeight="1">
      <c r="A91" s="170"/>
      <c r="B91" s="165"/>
      <c r="C91" s="166"/>
      <c r="D91" s="192"/>
      <c r="E91" s="127"/>
      <c r="F91" s="268"/>
      <c r="G91" s="268"/>
      <c r="H91" s="268"/>
      <c r="I91" s="274"/>
      <c r="J91" s="274"/>
      <c r="K91" s="274"/>
      <c r="L91" s="274"/>
    </row>
    <row r="92" spans="1:12" ht="39.75" customHeight="1">
      <c r="A92" s="170"/>
      <c r="B92" s="165"/>
      <c r="C92" s="166"/>
      <c r="D92" s="192"/>
      <c r="E92" s="127"/>
      <c r="F92" s="268"/>
      <c r="G92" s="268"/>
      <c r="H92" s="268"/>
      <c r="I92" s="274"/>
      <c r="J92" s="274"/>
      <c r="K92" s="274"/>
      <c r="L92" s="274"/>
    </row>
    <row r="93" spans="1:12" ht="38.25" customHeight="1">
      <c r="A93" s="186"/>
      <c r="B93" s="167"/>
      <c r="C93" s="168"/>
      <c r="D93" s="193"/>
      <c r="E93" s="127"/>
      <c r="F93" s="269"/>
      <c r="G93" s="269"/>
      <c r="H93" s="269"/>
      <c r="I93" s="275"/>
      <c r="J93" s="275"/>
      <c r="K93" s="275"/>
      <c r="L93" s="275"/>
    </row>
    <row r="94" spans="1:12" ht="30" customHeight="1">
      <c r="A94" s="169" t="s">
        <v>126</v>
      </c>
      <c r="B94" s="163" t="s">
        <v>152</v>
      </c>
      <c r="C94" s="164"/>
      <c r="D94" s="191" t="s">
        <v>92</v>
      </c>
      <c r="E94" s="127" t="s">
        <v>5</v>
      </c>
      <c r="F94" s="267">
        <v>100</v>
      </c>
      <c r="G94" s="267">
        <v>100</v>
      </c>
      <c r="H94" s="267">
        <f>G94/F94*100</f>
        <v>100</v>
      </c>
      <c r="I94" s="273">
        <v>658313.49</v>
      </c>
      <c r="J94" s="273">
        <v>658313.49</v>
      </c>
      <c r="K94" s="273">
        <f>J94/I94*100</f>
        <v>100</v>
      </c>
      <c r="L94" s="273" t="s">
        <v>8</v>
      </c>
    </row>
    <row r="95" spans="1:12" ht="9.75" customHeight="1">
      <c r="A95" s="170"/>
      <c r="B95" s="165"/>
      <c r="C95" s="166"/>
      <c r="D95" s="192"/>
      <c r="E95" s="127"/>
      <c r="F95" s="268"/>
      <c r="G95" s="268"/>
      <c r="H95" s="268"/>
      <c r="I95" s="274"/>
      <c r="J95" s="274"/>
      <c r="K95" s="274"/>
      <c r="L95" s="274"/>
    </row>
    <row r="96" spans="1:12" ht="11.25" customHeight="1">
      <c r="A96" s="170"/>
      <c r="B96" s="165"/>
      <c r="C96" s="166"/>
      <c r="D96" s="192"/>
      <c r="E96" s="127"/>
      <c r="F96" s="268"/>
      <c r="G96" s="268"/>
      <c r="H96" s="268"/>
      <c r="I96" s="274"/>
      <c r="J96" s="274"/>
      <c r="K96" s="274"/>
      <c r="L96" s="274"/>
    </row>
    <row r="97" spans="1:12" ht="39.75" customHeight="1">
      <c r="A97" s="170"/>
      <c r="B97" s="165"/>
      <c r="C97" s="166"/>
      <c r="D97" s="192"/>
      <c r="E97" s="127"/>
      <c r="F97" s="268"/>
      <c r="G97" s="268"/>
      <c r="H97" s="268"/>
      <c r="I97" s="274"/>
      <c r="J97" s="274"/>
      <c r="K97" s="274"/>
      <c r="L97" s="274"/>
    </row>
    <row r="98" spans="1:12" ht="15.75" customHeight="1">
      <c r="A98" s="186"/>
      <c r="B98" s="167"/>
      <c r="C98" s="168"/>
      <c r="D98" s="193"/>
      <c r="E98" s="127"/>
      <c r="F98" s="269"/>
      <c r="G98" s="269"/>
      <c r="H98" s="269"/>
      <c r="I98" s="275"/>
      <c r="J98" s="275"/>
      <c r="K98" s="275"/>
      <c r="L98" s="275"/>
    </row>
    <row r="99" spans="1:12" ht="23.25" customHeight="1">
      <c r="A99" s="169" t="s">
        <v>127</v>
      </c>
      <c r="B99" s="163" t="s">
        <v>256</v>
      </c>
      <c r="C99" s="164"/>
      <c r="D99" s="191" t="s">
        <v>93</v>
      </c>
      <c r="E99" s="127" t="s">
        <v>5</v>
      </c>
      <c r="F99" s="267">
        <v>100</v>
      </c>
      <c r="G99" s="267">
        <v>100</v>
      </c>
      <c r="H99" s="267">
        <f>G99/F99*100</f>
        <v>100</v>
      </c>
      <c r="I99" s="273">
        <v>1085000</v>
      </c>
      <c r="J99" s="273">
        <v>1083185.5</v>
      </c>
      <c r="K99" s="273">
        <f>J99/I99*100</f>
        <v>99.832764976958515</v>
      </c>
      <c r="L99" s="273" t="s">
        <v>8</v>
      </c>
    </row>
    <row r="100" spans="1:12" ht="13.5" customHeight="1">
      <c r="A100" s="170"/>
      <c r="B100" s="165"/>
      <c r="C100" s="166"/>
      <c r="D100" s="192"/>
      <c r="E100" s="127"/>
      <c r="F100" s="268"/>
      <c r="G100" s="268"/>
      <c r="H100" s="268"/>
      <c r="I100" s="274"/>
      <c r="J100" s="274"/>
      <c r="K100" s="274"/>
      <c r="L100" s="274"/>
    </row>
    <row r="101" spans="1:12" ht="39.75" customHeight="1">
      <c r="A101" s="170"/>
      <c r="B101" s="165"/>
      <c r="C101" s="166"/>
      <c r="D101" s="192"/>
      <c r="E101" s="127"/>
      <c r="F101" s="268"/>
      <c r="G101" s="268"/>
      <c r="H101" s="268"/>
      <c r="I101" s="274"/>
      <c r="J101" s="274"/>
      <c r="K101" s="274"/>
      <c r="L101" s="274"/>
    </row>
    <row r="102" spans="1:12" ht="58.5" customHeight="1">
      <c r="A102" s="170"/>
      <c r="B102" s="165"/>
      <c r="C102" s="166"/>
      <c r="D102" s="192"/>
      <c r="E102" s="127"/>
      <c r="F102" s="268"/>
      <c r="G102" s="268"/>
      <c r="H102" s="268"/>
      <c r="I102" s="274"/>
      <c r="J102" s="274"/>
      <c r="K102" s="274"/>
      <c r="L102" s="274"/>
    </row>
    <row r="103" spans="1:12" ht="13.5" customHeight="1">
      <c r="A103" s="186"/>
      <c r="B103" s="167"/>
      <c r="C103" s="168"/>
      <c r="D103" s="193"/>
      <c r="E103" s="127"/>
      <c r="F103" s="269"/>
      <c r="G103" s="269"/>
      <c r="H103" s="269"/>
      <c r="I103" s="275"/>
      <c r="J103" s="275"/>
      <c r="K103" s="275"/>
      <c r="L103" s="275"/>
    </row>
    <row r="104" spans="1:12" ht="39.75" customHeight="1">
      <c r="A104" s="169" t="s">
        <v>128</v>
      </c>
      <c r="B104" s="163" t="s">
        <v>219</v>
      </c>
      <c r="C104" s="164"/>
      <c r="D104" s="191" t="s">
        <v>95</v>
      </c>
      <c r="E104" s="127" t="s">
        <v>5</v>
      </c>
      <c r="F104" s="267">
        <v>100</v>
      </c>
      <c r="G104" s="267">
        <v>100</v>
      </c>
      <c r="H104" s="267">
        <f>G104/F104*100</f>
        <v>100</v>
      </c>
      <c r="I104" s="273">
        <v>23717232</v>
      </c>
      <c r="J104" s="273">
        <v>23422746.34</v>
      </c>
      <c r="K104" s="273">
        <f>J104/I104*100</f>
        <v>98.758347264132667</v>
      </c>
      <c r="L104" s="273" t="s">
        <v>8</v>
      </c>
    </row>
    <row r="105" spans="1:12" ht="28.5" customHeight="1">
      <c r="A105" s="170"/>
      <c r="B105" s="165"/>
      <c r="C105" s="166"/>
      <c r="D105" s="192"/>
      <c r="E105" s="127"/>
      <c r="F105" s="268"/>
      <c r="G105" s="268"/>
      <c r="H105" s="268"/>
      <c r="I105" s="274"/>
      <c r="J105" s="274"/>
      <c r="K105" s="274"/>
      <c r="L105" s="274"/>
    </row>
    <row r="106" spans="1:12" ht="14.25" customHeight="1">
      <c r="A106" s="170"/>
      <c r="B106" s="165"/>
      <c r="C106" s="166"/>
      <c r="D106" s="192"/>
      <c r="E106" s="127"/>
      <c r="F106" s="268"/>
      <c r="G106" s="268"/>
      <c r="H106" s="268"/>
      <c r="I106" s="274"/>
      <c r="J106" s="274"/>
      <c r="K106" s="274"/>
      <c r="L106" s="274"/>
    </row>
    <row r="107" spans="1:12" ht="39.75" customHeight="1">
      <c r="A107" s="170"/>
      <c r="B107" s="165"/>
      <c r="C107" s="166"/>
      <c r="D107" s="192"/>
      <c r="E107" s="127"/>
      <c r="F107" s="268"/>
      <c r="G107" s="268"/>
      <c r="H107" s="268"/>
      <c r="I107" s="274"/>
      <c r="J107" s="274"/>
      <c r="K107" s="274"/>
      <c r="L107" s="274"/>
    </row>
    <row r="108" spans="1:12" ht="11.25" customHeight="1">
      <c r="A108" s="186"/>
      <c r="B108" s="167"/>
      <c r="C108" s="168"/>
      <c r="D108" s="193"/>
      <c r="E108" s="127"/>
      <c r="F108" s="269"/>
      <c r="G108" s="269"/>
      <c r="H108" s="269"/>
      <c r="I108" s="275"/>
      <c r="J108" s="275"/>
      <c r="K108" s="275"/>
      <c r="L108" s="275"/>
    </row>
    <row r="109" spans="1:12" ht="39.75" customHeight="1">
      <c r="A109" s="169" t="s">
        <v>129</v>
      </c>
      <c r="B109" s="163" t="s">
        <v>218</v>
      </c>
      <c r="C109" s="164"/>
      <c r="D109" s="191" t="s">
        <v>106</v>
      </c>
      <c r="E109" s="127" t="s">
        <v>5</v>
      </c>
      <c r="F109" s="267">
        <v>100</v>
      </c>
      <c r="G109" s="267">
        <v>100</v>
      </c>
      <c r="H109" s="267">
        <f>G109/F109*100</f>
        <v>100</v>
      </c>
      <c r="I109" s="273">
        <v>35353.54</v>
      </c>
      <c r="J109" s="273">
        <v>35353.54</v>
      </c>
      <c r="K109" s="273">
        <f>J109/I109*100</f>
        <v>100</v>
      </c>
      <c r="L109" s="273" t="s">
        <v>8</v>
      </c>
    </row>
    <row r="110" spans="1:12" ht="44.25" customHeight="1">
      <c r="A110" s="170"/>
      <c r="B110" s="165"/>
      <c r="C110" s="166"/>
      <c r="D110" s="192"/>
      <c r="E110" s="127"/>
      <c r="F110" s="268"/>
      <c r="G110" s="268"/>
      <c r="H110" s="268"/>
      <c r="I110" s="274"/>
      <c r="J110" s="274"/>
      <c r="K110" s="274"/>
      <c r="L110" s="274"/>
    </row>
    <row r="111" spans="1:12" ht="39.75" customHeight="1">
      <c r="A111" s="170"/>
      <c r="B111" s="165"/>
      <c r="C111" s="166"/>
      <c r="D111" s="192"/>
      <c r="E111" s="127"/>
      <c r="F111" s="268"/>
      <c r="G111" s="268"/>
      <c r="H111" s="268"/>
      <c r="I111" s="274"/>
      <c r="J111" s="274"/>
      <c r="K111" s="274"/>
      <c r="L111" s="274"/>
    </row>
    <row r="112" spans="1:12" ht="39.75" customHeight="1">
      <c r="A112" s="170"/>
      <c r="B112" s="165"/>
      <c r="C112" s="166"/>
      <c r="D112" s="192"/>
      <c r="E112" s="127"/>
      <c r="F112" s="268"/>
      <c r="G112" s="268"/>
      <c r="H112" s="268"/>
      <c r="I112" s="274"/>
      <c r="J112" s="274"/>
      <c r="K112" s="274"/>
      <c r="L112" s="274"/>
    </row>
    <row r="113" spans="1:12" ht="3" customHeight="1">
      <c r="A113" s="186"/>
      <c r="B113" s="167"/>
      <c r="C113" s="168"/>
      <c r="D113" s="193"/>
      <c r="E113" s="127"/>
      <c r="F113" s="269"/>
      <c r="G113" s="269"/>
      <c r="H113" s="269"/>
      <c r="I113" s="275"/>
      <c r="J113" s="275"/>
      <c r="K113" s="275"/>
      <c r="L113" s="275"/>
    </row>
    <row r="114" spans="1:12" ht="21" customHeight="1">
      <c r="A114" s="169" t="s">
        <v>130</v>
      </c>
      <c r="B114" s="292" t="s">
        <v>153</v>
      </c>
      <c r="C114" s="293"/>
      <c r="D114" s="191" t="s">
        <v>139</v>
      </c>
      <c r="E114" s="127" t="s">
        <v>5</v>
      </c>
      <c r="F114" s="267">
        <v>100</v>
      </c>
      <c r="G114" s="267">
        <v>100</v>
      </c>
      <c r="H114" s="267">
        <f>G114/F114*100</f>
        <v>100</v>
      </c>
      <c r="I114" s="273">
        <v>7975757.5800000001</v>
      </c>
      <c r="J114" s="273">
        <v>7975757.5800000001</v>
      </c>
      <c r="K114" s="273">
        <f>J114/I114*100</f>
        <v>100</v>
      </c>
      <c r="L114" s="273" t="s">
        <v>8</v>
      </c>
    </row>
    <row r="115" spans="1:12" ht="24.75" customHeight="1">
      <c r="A115" s="170"/>
      <c r="B115" s="294"/>
      <c r="C115" s="295"/>
      <c r="D115" s="192"/>
      <c r="E115" s="127"/>
      <c r="F115" s="268"/>
      <c r="G115" s="268"/>
      <c r="H115" s="268"/>
      <c r="I115" s="274"/>
      <c r="J115" s="274"/>
      <c r="K115" s="274"/>
      <c r="L115" s="274"/>
    </row>
    <row r="116" spans="1:12" ht="39.75" customHeight="1">
      <c r="A116" s="170"/>
      <c r="B116" s="294"/>
      <c r="C116" s="295"/>
      <c r="D116" s="192"/>
      <c r="E116" s="127"/>
      <c r="F116" s="268"/>
      <c r="G116" s="268"/>
      <c r="H116" s="268"/>
      <c r="I116" s="274"/>
      <c r="J116" s="274"/>
      <c r="K116" s="274"/>
      <c r="L116" s="274"/>
    </row>
    <row r="117" spans="1:12" ht="24.75" customHeight="1">
      <c r="A117" s="170"/>
      <c r="B117" s="294"/>
      <c r="C117" s="295"/>
      <c r="D117" s="192"/>
      <c r="E117" s="127"/>
      <c r="F117" s="268"/>
      <c r="G117" s="268"/>
      <c r="H117" s="268"/>
      <c r="I117" s="274"/>
      <c r="J117" s="274"/>
      <c r="K117" s="274"/>
      <c r="L117" s="274"/>
    </row>
    <row r="118" spans="1:12" ht="9.75" hidden="1" customHeight="1">
      <c r="A118" s="186"/>
      <c r="B118" s="296"/>
      <c r="C118" s="297"/>
      <c r="D118" s="193"/>
      <c r="E118" s="127"/>
      <c r="F118" s="269"/>
      <c r="G118" s="269"/>
      <c r="H118" s="269"/>
      <c r="I118" s="275"/>
      <c r="J118" s="275"/>
      <c r="K118" s="275"/>
      <c r="L118" s="275"/>
    </row>
    <row r="119" spans="1:12" ht="39.75" customHeight="1">
      <c r="A119" s="169" t="s">
        <v>131</v>
      </c>
      <c r="B119" s="163" t="s">
        <v>220</v>
      </c>
      <c r="C119" s="164"/>
      <c r="D119" s="191" t="s">
        <v>76</v>
      </c>
      <c r="E119" s="127" t="s">
        <v>5</v>
      </c>
      <c r="F119" s="267">
        <v>100</v>
      </c>
      <c r="G119" s="267">
        <v>100</v>
      </c>
      <c r="H119" s="267">
        <f>G119/F119*100</f>
        <v>100</v>
      </c>
      <c r="I119" s="273">
        <v>123299.42</v>
      </c>
      <c r="J119" s="273">
        <v>123299.42</v>
      </c>
      <c r="K119" s="273">
        <f>J119/I119*100</f>
        <v>100</v>
      </c>
      <c r="L119" s="273" t="s">
        <v>8</v>
      </c>
    </row>
    <row r="120" spans="1:12" ht="6.75" customHeight="1">
      <c r="A120" s="170"/>
      <c r="B120" s="165"/>
      <c r="C120" s="166"/>
      <c r="D120" s="192"/>
      <c r="E120" s="127"/>
      <c r="F120" s="268"/>
      <c r="G120" s="268"/>
      <c r="H120" s="268"/>
      <c r="I120" s="274"/>
      <c r="J120" s="274"/>
      <c r="K120" s="274"/>
      <c r="L120" s="274"/>
    </row>
    <row r="121" spans="1:12" ht="17.25" customHeight="1">
      <c r="A121" s="170"/>
      <c r="B121" s="165"/>
      <c r="C121" s="166"/>
      <c r="D121" s="192"/>
      <c r="E121" s="127"/>
      <c r="F121" s="268"/>
      <c r="G121" s="268"/>
      <c r="H121" s="268"/>
      <c r="I121" s="274"/>
      <c r="J121" s="274"/>
      <c r="K121" s="274"/>
      <c r="L121" s="274"/>
    </row>
    <row r="122" spans="1:12" ht="14.25" customHeight="1">
      <c r="A122" s="170"/>
      <c r="B122" s="165"/>
      <c r="C122" s="166"/>
      <c r="D122" s="192"/>
      <c r="E122" s="127"/>
      <c r="F122" s="268"/>
      <c r="G122" s="268"/>
      <c r="H122" s="268"/>
      <c r="I122" s="274"/>
      <c r="J122" s="274"/>
      <c r="K122" s="274"/>
      <c r="L122" s="274"/>
    </row>
    <row r="123" spans="1:12" ht="8.25" customHeight="1">
      <c r="A123" s="186"/>
      <c r="B123" s="167"/>
      <c r="C123" s="168"/>
      <c r="D123" s="193"/>
      <c r="E123" s="127"/>
      <c r="F123" s="269"/>
      <c r="G123" s="269"/>
      <c r="H123" s="269"/>
      <c r="I123" s="275"/>
      <c r="J123" s="275"/>
      <c r="K123" s="275"/>
      <c r="L123" s="275"/>
    </row>
    <row r="124" spans="1:12" ht="232.5" customHeight="1">
      <c r="A124" s="81" t="s">
        <v>176</v>
      </c>
      <c r="B124" s="203" t="s">
        <v>180</v>
      </c>
      <c r="C124" s="276"/>
      <c r="D124" s="319" t="s">
        <v>194</v>
      </c>
      <c r="E124" s="33" t="s">
        <v>5</v>
      </c>
      <c r="F124" s="97">
        <v>100</v>
      </c>
      <c r="G124" s="101">
        <v>100</v>
      </c>
      <c r="H124" s="97">
        <f>G124/F124*100</f>
        <v>100</v>
      </c>
      <c r="I124" s="70">
        <v>2525252.5299999998</v>
      </c>
      <c r="J124" s="70">
        <v>2525252.5299999998</v>
      </c>
      <c r="K124" s="70">
        <f>J124/I124*100</f>
        <v>100</v>
      </c>
      <c r="L124" s="70" t="s">
        <v>8</v>
      </c>
    </row>
    <row r="125" spans="1:12" ht="247" customHeight="1">
      <c r="A125" s="81" t="s">
        <v>177</v>
      </c>
      <c r="B125" s="203" t="s">
        <v>181</v>
      </c>
      <c r="C125" s="276"/>
      <c r="D125" s="319" t="s">
        <v>195</v>
      </c>
      <c r="E125" s="33" t="s">
        <v>5</v>
      </c>
      <c r="F125" s="97">
        <v>100</v>
      </c>
      <c r="G125" s="101">
        <v>100</v>
      </c>
      <c r="H125" s="97">
        <f>G125/F125*100</f>
        <v>100</v>
      </c>
      <c r="I125" s="70">
        <v>3500000</v>
      </c>
      <c r="J125" s="70">
        <v>1790000</v>
      </c>
      <c r="K125" s="70">
        <f>J125/I125*100</f>
        <v>51.142857142857146</v>
      </c>
      <c r="L125" s="70" t="s">
        <v>8</v>
      </c>
    </row>
    <row r="126" spans="1:12" ht="86" customHeight="1">
      <c r="A126" s="81" t="s">
        <v>178</v>
      </c>
      <c r="B126" s="203" t="s">
        <v>182</v>
      </c>
      <c r="C126" s="276"/>
      <c r="D126" s="319" t="s">
        <v>197</v>
      </c>
      <c r="E126" s="33" t="s">
        <v>25</v>
      </c>
      <c r="F126" s="97">
        <v>3</v>
      </c>
      <c r="G126" s="101">
        <v>3</v>
      </c>
      <c r="H126" s="97">
        <f>G126/F126*100</f>
        <v>100</v>
      </c>
      <c r="I126" s="70">
        <v>187904.63</v>
      </c>
      <c r="J126" s="70">
        <v>187904.63</v>
      </c>
      <c r="K126" s="70">
        <f>J126/I126*100</f>
        <v>100</v>
      </c>
      <c r="L126" s="70" t="s">
        <v>8</v>
      </c>
    </row>
    <row r="127" spans="1:12" ht="79.5" customHeight="1">
      <c r="A127" s="81" t="s">
        <v>179</v>
      </c>
      <c r="B127" s="203" t="s">
        <v>183</v>
      </c>
      <c r="C127" s="276"/>
      <c r="D127" s="319" t="s">
        <v>198</v>
      </c>
      <c r="E127" s="33" t="s">
        <v>5</v>
      </c>
      <c r="F127" s="97">
        <v>100</v>
      </c>
      <c r="G127" s="101">
        <v>100</v>
      </c>
      <c r="H127" s="97">
        <f>G127/F127*100</f>
        <v>100</v>
      </c>
      <c r="I127" s="70">
        <v>4757770</v>
      </c>
      <c r="J127" s="70">
        <v>4757770</v>
      </c>
      <c r="K127" s="70">
        <f>J127/I127*100</f>
        <v>100</v>
      </c>
      <c r="L127" s="70" t="s">
        <v>8</v>
      </c>
    </row>
    <row r="128" spans="1:12" ht="239.5" customHeight="1">
      <c r="A128" s="81" t="s">
        <v>185</v>
      </c>
      <c r="B128" s="203" t="s">
        <v>184</v>
      </c>
      <c r="C128" s="276"/>
      <c r="D128" s="319" t="s">
        <v>199</v>
      </c>
      <c r="E128" s="33" t="s">
        <v>5</v>
      </c>
      <c r="F128" s="97">
        <v>100</v>
      </c>
      <c r="G128" s="101">
        <v>100</v>
      </c>
      <c r="H128" s="97">
        <f>G128/F128*100</f>
        <v>100</v>
      </c>
      <c r="I128" s="70">
        <v>65561</v>
      </c>
      <c r="J128" s="70">
        <v>65561</v>
      </c>
      <c r="K128" s="70">
        <f>J128/I128*100</f>
        <v>100</v>
      </c>
      <c r="L128" s="70" t="s">
        <v>8</v>
      </c>
    </row>
    <row r="129" spans="1:12" ht="45.75" customHeight="1">
      <c r="A129" s="260" t="s">
        <v>206</v>
      </c>
      <c r="B129" s="261"/>
      <c r="C129" s="261"/>
      <c r="D129" s="261"/>
      <c r="E129" s="261"/>
      <c r="F129" s="261"/>
      <c r="G129" s="262"/>
      <c r="H129" s="22">
        <f>(H29+H34+H39+H49+H54+H59+H64+H69+H74+H79+H84+H89+H94+H99+H104+H109+H114+H119+H124+H125+H126+H127+H128)/23</f>
        <v>100</v>
      </c>
      <c r="I129" s="256" t="s">
        <v>205</v>
      </c>
      <c r="J129" s="257"/>
      <c r="K129" s="22">
        <f>J19/I19*100</f>
        <v>99.565003964088689</v>
      </c>
      <c r="L129" s="22" t="s">
        <v>8</v>
      </c>
    </row>
    <row r="130" spans="1:12" ht="39.75" hidden="1" customHeight="1">
      <c r="A130" s="260" t="s">
        <v>207</v>
      </c>
      <c r="B130" s="261"/>
      <c r="C130" s="261"/>
      <c r="D130" s="261"/>
      <c r="E130" s="33"/>
      <c r="F130" s="298"/>
      <c r="G130" s="299"/>
      <c r="H130" s="87">
        <f>(H30+H35+H40+H50+H50+H55+H60+H65+H70+H75+H80+H85+H90+H95+H100+H105+H110+H115+H120+H125+H126+H127+H128+H129)/24</f>
        <v>20.833333333333332</v>
      </c>
      <c r="I130" s="254"/>
      <c r="J130" s="255"/>
      <c r="K130" s="88"/>
      <c r="L130" s="22" t="s">
        <v>8</v>
      </c>
    </row>
    <row r="131" spans="1:12" ht="31.5" hidden="1" customHeight="1">
      <c r="A131" s="250" t="s">
        <v>60</v>
      </c>
      <c r="B131" s="253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</row>
    <row r="132" spans="1:12" ht="29.25" customHeight="1">
      <c r="A132" s="129" t="s">
        <v>69</v>
      </c>
      <c r="B132" s="286" t="s">
        <v>203</v>
      </c>
      <c r="C132" s="287"/>
      <c r="D132" s="127" t="s">
        <v>8</v>
      </c>
      <c r="E132" s="127" t="s">
        <v>8</v>
      </c>
      <c r="F132" s="267" t="s">
        <v>8</v>
      </c>
      <c r="G132" s="267" t="s">
        <v>8</v>
      </c>
      <c r="H132" s="267" t="s">
        <v>8</v>
      </c>
      <c r="I132" s="267">
        <f>I147</f>
        <v>3030310.03</v>
      </c>
      <c r="J132" s="267">
        <f>J147</f>
        <v>3030310.03</v>
      </c>
      <c r="K132" s="267" t="s">
        <v>8</v>
      </c>
      <c r="L132" s="267" t="s">
        <v>8</v>
      </c>
    </row>
    <row r="133" spans="1:12" ht="35.25" customHeight="1">
      <c r="A133" s="130"/>
      <c r="B133" s="288"/>
      <c r="C133" s="289"/>
      <c r="D133" s="127"/>
      <c r="E133" s="127"/>
      <c r="F133" s="268"/>
      <c r="G133" s="268"/>
      <c r="H133" s="268"/>
      <c r="I133" s="268"/>
      <c r="J133" s="268"/>
      <c r="K133" s="268"/>
      <c r="L133" s="268"/>
    </row>
    <row r="134" spans="1:12" ht="48.75" hidden="1" customHeight="1">
      <c r="A134" s="130"/>
      <c r="B134" s="288"/>
      <c r="C134" s="289"/>
      <c r="D134" s="127"/>
      <c r="E134" s="127"/>
      <c r="F134" s="268"/>
      <c r="G134" s="268"/>
      <c r="H134" s="268"/>
      <c r="I134" s="268"/>
      <c r="J134" s="268"/>
      <c r="K134" s="268"/>
      <c r="L134" s="268"/>
    </row>
    <row r="135" spans="1:12" ht="23.25" hidden="1" customHeight="1">
      <c r="A135" s="130"/>
      <c r="B135" s="288"/>
      <c r="C135" s="289"/>
      <c r="D135" s="127"/>
      <c r="E135" s="127"/>
      <c r="F135" s="268"/>
      <c r="G135" s="268"/>
      <c r="H135" s="268"/>
      <c r="I135" s="268"/>
      <c r="J135" s="268"/>
      <c r="K135" s="268"/>
      <c r="L135" s="268"/>
    </row>
    <row r="136" spans="1:12" ht="24.75" customHeight="1">
      <c r="A136" s="131"/>
      <c r="B136" s="290"/>
      <c r="C136" s="291"/>
      <c r="D136" s="127"/>
      <c r="E136" s="127"/>
      <c r="F136" s="269"/>
      <c r="G136" s="269"/>
      <c r="H136" s="269"/>
      <c r="I136" s="269"/>
      <c r="J136" s="269"/>
      <c r="K136" s="269"/>
      <c r="L136" s="269"/>
    </row>
    <row r="137" spans="1:12" ht="24.75" hidden="1" customHeight="1">
      <c r="A137" s="129" t="s">
        <v>39</v>
      </c>
      <c r="B137" s="197" t="s">
        <v>99</v>
      </c>
      <c r="C137" s="198"/>
      <c r="D137" s="127" t="s">
        <v>31</v>
      </c>
      <c r="E137" s="127" t="s">
        <v>62</v>
      </c>
      <c r="F137" s="16"/>
      <c r="G137" s="28">
        <f>SUM(G138:G141)</f>
        <v>0</v>
      </c>
      <c r="H137" s="25"/>
      <c r="I137" s="25"/>
      <c r="J137" s="29">
        <f>SUM(J138:J141)</f>
        <v>0</v>
      </c>
      <c r="K137" s="53"/>
      <c r="L137" s="32">
        <f>SUM(L138:L141)</f>
        <v>0</v>
      </c>
    </row>
    <row r="138" spans="1:12" ht="63" hidden="1" customHeight="1">
      <c r="A138" s="177"/>
      <c r="B138" s="199"/>
      <c r="C138" s="200"/>
      <c r="D138" s="127"/>
      <c r="E138" s="127"/>
      <c r="F138" s="16"/>
      <c r="G138" s="28">
        <f>SUM(J138:L138)</f>
        <v>0</v>
      </c>
      <c r="H138" s="25"/>
      <c r="I138" s="25"/>
      <c r="J138" s="18">
        <v>0</v>
      </c>
      <c r="K138" s="18"/>
      <c r="L138" s="32">
        <f>SUM(L139:L147)</f>
        <v>0</v>
      </c>
    </row>
    <row r="139" spans="1:12" ht="33.75" hidden="1" customHeight="1">
      <c r="A139" s="177"/>
      <c r="B139" s="199"/>
      <c r="C139" s="200"/>
      <c r="D139" s="127"/>
      <c r="E139" s="127"/>
      <c r="F139" s="16"/>
      <c r="G139" s="28">
        <f>SUM(J139:L139)</f>
        <v>0</v>
      </c>
      <c r="H139" s="25"/>
      <c r="I139" s="25"/>
      <c r="J139" s="18">
        <v>0</v>
      </c>
      <c r="K139" s="18"/>
      <c r="L139" s="32">
        <f>SUM(L140:L148)</f>
        <v>0</v>
      </c>
    </row>
    <row r="140" spans="1:12" ht="47.25" hidden="1" customHeight="1">
      <c r="A140" s="177"/>
      <c r="B140" s="199"/>
      <c r="C140" s="200"/>
      <c r="D140" s="127"/>
      <c r="E140" s="127"/>
      <c r="F140" s="16"/>
      <c r="G140" s="28">
        <f>SUM(J140:L140)</f>
        <v>0</v>
      </c>
      <c r="H140" s="25"/>
      <c r="I140" s="25"/>
      <c r="J140" s="18">
        <v>0</v>
      </c>
      <c r="K140" s="18"/>
      <c r="L140" s="32">
        <f>SUM(L141:L149)</f>
        <v>0</v>
      </c>
    </row>
    <row r="141" spans="1:12" ht="40.5" hidden="1" customHeight="1">
      <c r="A141" s="185"/>
      <c r="B141" s="201"/>
      <c r="C141" s="202"/>
      <c r="D141" s="127"/>
      <c r="E141" s="127"/>
      <c r="F141" s="16"/>
      <c r="G141" s="28">
        <f>SUM(J141:L141)</f>
        <v>0</v>
      </c>
      <c r="H141" s="25"/>
      <c r="I141" s="25"/>
      <c r="J141" s="18">
        <v>0</v>
      </c>
      <c r="K141" s="18"/>
      <c r="L141" s="32">
        <f>SUM(L147:L150)</f>
        <v>0</v>
      </c>
    </row>
    <row r="142" spans="1:12" ht="23.5" customHeight="1">
      <c r="A142" s="238" t="s">
        <v>259</v>
      </c>
      <c r="B142" s="239"/>
      <c r="C142" s="239"/>
      <c r="D142" s="239"/>
      <c r="E142" s="239"/>
      <c r="F142" s="239"/>
      <c r="G142" s="239"/>
      <c r="H142" s="239"/>
      <c r="I142" s="239"/>
      <c r="J142" s="239"/>
      <c r="K142" s="239"/>
      <c r="L142" s="240"/>
    </row>
    <row r="143" spans="1:12" ht="12" customHeight="1">
      <c r="A143" s="241"/>
      <c r="B143" s="242"/>
      <c r="C143" s="242"/>
      <c r="D143" s="242"/>
      <c r="E143" s="242"/>
      <c r="F143" s="242"/>
      <c r="G143" s="242"/>
      <c r="H143" s="242"/>
      <c r="I143" s="242"/>
      <c r="J143" s="242"/>
      <c r="K143" s="242"/>
      <c r="L143" s="243"/>
    </row>
    <row r="144" spans="1:12" ht="40.5" hidden="1" customHeight="1">
      <c r="A144" s="241"/>
      <c r="B144" s="242"/>
      <c r="C144" s="242"/>
      <c r="D144" s="242"/>
      <c r="E144" s="242"/>
      <c r="F144" s="242"/>
      <c r="G144" s="242"/>
      <c r="H144" s="242"/>
      <c r="I144" s="242"/>
      <c r="J144" s="242"/>
      <c r="K144" s="242"/>
      <c r="L144" s="243"/>
    </row>
    <row r="145" spans="1:12" ht="40.5" hidden="1" customHeight="1">
      <c r="A145" s="241"/>
      <c r="B145" s="242"/>
      <c r="C145" s="242"/>
      <c r="D145" s="242"/>
      <c r="E145" s="242"/>
      <c r="F145" s="242"/>
      <c r="G145" s="242"/>
      <c r="H145" s="242"/>
      <c r="I145" s="242"/>
      <c r="J145" s="242"/>
      <c r="K145" s="242"/>
      <c r="L145" s="243"/>
    </row>
    <row r="146" spans="1:12" ht="40.5" hidden="1" customHeight="1">
      <c r="A146" s="244"/>
      <c r="B146" s="245"/>
      <c r="C146" s="245"/>
      <c r="D146" s="245"/>
      <c r="E146" s="245"/>
      <c r="F146" s="245"/>
      <c r="G146" s="245"/>
      <c r="H146" s="245"/>
      <c r="I146" s="245"/>
      <c r="J146" s="245"/>
      <c r="K146" s="245"/>
      <c r="L146" s="246"/>
    </row>
    <row r="147" spans="1:12" ht="27.75" customHeight="1">
      <c r="A147" s="129" t="s">
        <v>40</v>
      </c>
      <c r="B147" s="163" t="s">
        <v>257</v>
      </c>
      <c r="C147" s="164"/>
      <c r="D147" s="191" t="s">
        <v>18</v>
      </c>
      <c r="E147" s="127" t="s">
        <v>141</v>
      </c>
      <c r="F147" s="300">
        <v>3</v>
      </c>
      <c r="G147" s="112">
        <v>3</v>
      </c>
      <c r="H147" s="273">
        <f>G147/F147*100</f>
        <v>100</v>
      </c>
      <c r="I147" s="273">
        <v>3030310.03</v>
      </c>
      <c r="J147" s="273">
        <v>3030310.03</v>
      </c>
      <c r="K147" s="273">
        <f>J147/I147*100</f>
        <v>100</v>
      </c>
      <c r="L147" s="273" t="s">
        <v>8</v>
      </c>
    </row>
    <row r="148" spans="1:12" ht="20.25" customHeight="1">
      <c r="A148" s="177"/>
      <c r="B148" s="165"/>
      <c r="C148" s="166"/>
      <c r="D148" s="192"/>
      <c r="E148" s="127"/>
      <c r="F148" s="301"/>
      <c r="G148" s="113"/>
      <c r="H148" s="274"/>
      <c r="I148" s="274"/>
      <c r="J148" s="274"/>
      <c r="K148" s="274"/>
      <c r="L148" s="274"/>
    </row>
    <row r="149" spans="1:12" ht="47" customHeight="1">
      <c r="A149" s="177"/>
      <c r="B149" s="165"/>
      <c r="C149" s="166"/>
      <c r="D149" s="192"/>
      <c r="E149" s="127"/>
      <c r="F149" s="301"/>
      <c r="G149" s="113"/>
      <c r="H149" s="274"/>
      <c r="I149" s="274"/>
      <c r="J149" s="274"/>
      <c r="K149" s="274"/>
      <c r="L149" s="274"/>
    </row>
    <row r="150" spans="1:12" ht="107.5" customHeight="1">
      <c r="A150" s="177"/>
      <c r="B150" s="165"/>
      <c r="C150" s="166"/>
      <c r="D150" s="192"/>
      <c r="E150" s="127"/>
      <c r="F150" s="301"/>
      <c r="G150" s="113"/>
      <c r="H150" s="274"/>
      <c r="I150" s="274"/>
      <c r="J150" s="274"/>
      <c r="K150" s="274"/>
      <c r="L150" s="274"/>
    </row>
    <row r="151" spans="1:12" ht="27.75" customHeight="1">
      <c r="A151" s="185"/>
      <c r="B151" s="167"/>
      <c r="C151" s="168"/>
      <c r="D151" s="193"/>
      <c r="E151" s="127"/>
      <c r="F151" s="302"/>
      <c r="G151" s="114"/>
      <c r="H151" s="275"/>
      <c r="I151" s="275"/>
      <c r="J151" s="275"/>
      <c r="K151" s="275"/>
      <c r="L151" s="275"/>
    </row>
    <row r="152" spans="1:12" ht="34.5" hidden="1" customHeight="1">
      <c r="A152" s="129" t="s">
        <v>41</v>
      </c>
      <c r="B152" s="280" t="s">
        <v>100</v>
      </c>
      <c r="C152" s="281"/>
      <c r="D152" s="127" t="s">
        <v>31</v>
      </c>
      <c r="E152" s="127" t="s">
        <v>62</v>
      </c>
      <c r="F152" s="16"/>
      <c r="G152" s="28">
        <f>SUM(G153:G156)</f>
        <v>0</v>
      </c>
      <c r="H152" s="25"/>
      <c r="I152" s="25"/>
      <c r="J152" s="25">
        <f>SUM(J153:J156)</f>
        <v>0</v>
      </c>
      <c r="K152" s="25"/>
      <c r="L152" s="25"/>
    </row>
    <row r="153" spans="1:12" ht="56.25" hidden="1" customHeight="1">
      <c r="A153" s="177"/>
      <c r="B153" s="282"/>
      <c r="C153" s="283"/>
      <c r="D153" s="127"/>
      <c r="E153" s="127"/>
      <c r="F153" s="16"/>
      <c r="G153" s="28">
        <f>SUM(J153:L153)</f>
        <v>0</v>
      </c>
      <c r="H153" s="25"/>
      <c r="I153" s="25"/>
      <c r="J153" s="18">
        <v>0</v>
      </c>
      <c r="K153" s="18"/>
      <c r="L153" s="24"/>
    </row>
    <row r="154" spans="1:12" ht="33.75" hidden="1" customHeight="1">
      <c r="A154" s="177"/>
      <c r="B154" s="282"/>
      <c r="C154" s="283"/>
      <c r="D154" s="127"/>
      <c r="E154" s="127"/>
      <c r="F154" s="16"/>
      <c r="G154" s="28">
        <f>SUM(J154:L154)</f>
        <v>0</v>
      </c>
      <c r="H154" s="25"/>
      <c r="I154" s="25"/>
      <c r="J154" s="18">
        <v>0</v>
      </c>
      <c r="K154" s="18"/>
      <c r="L154" s="24"/>
    </row>
    <row r="155" spans="1:12" ht="57" hidden="1" customHeight="1">
      <c r="A155" s="177"/>
      <c r="B155" s="282"/>
      <c r="C155" s="283"/>
      <c r="D155" s="127"/>
      <c r="E155" s="127"/>
      <c r="F155" s="16"/>
      <c r="G155" s="28">
        <f>SUM(J155:L155)</f>
        <v>0</v>
      </c>
      <c r="H155" s="25"/>
      <c r="I155" s="25"/>
      <c r="J155" s="18">
        <v>0</v>
      </c>
      <c r="K155" s="18"/>
      <c r="L155" s="24"/>
    </row>
    <row r="156" spans="1:12" ht="30.75" hidden="1" customHeight="1">
      <c r="A156" s="185"/>
      <c r="B156" s="284"/>
      <c r="C156" s="285"/>
      <c r="D156" s="127"/>
      <c r="E156" s="127"/>
      <c r="F156" s="16"/>
      <c r="G156" s="28">
        <f>SUM(J156:L156)</f>
        <v>0</v>
      </c>
      <c r="H156" s="25"/>
      <c r="I156" s="25"/>
      <c r="J156" s="18">
        <v>0</v>
      </c>
      <c r="K156" s="18"/>
      <c r="L156" s="24"/>
    </row>
    <row r="157" spans="1:12" ht="30.75" customHeight="1">
      <c r="A157" s="250" t="s">
        <v>208</v>
      </c>
      <c r="B157" s="253"/>
      <c r="C157" s="253"/>
      <c r="D157" s="253"/>
      <c r="E157" s="253"/>
      <c r="F157" s="253"/>
      <c r="G157" s="251"/>
      <c r="H157" s="21">
        <f>H147/1</f>
        <v>100</v>
      </c>
      <c r="I157" s="256" t="s">
        <v>205</v>
      </c>
      <c r="J157" s="257"/>
      <c r="K157" s="21">
        <f>J132/I132*100</f>
        <v>100</v>
      </c>
      <c r="L157" s="22" t="s">
        <v>8</v>
      </c>
    </row>
    <row r="158" spans="1:12" ht="30.75" hidden="1" customHeight="1">
      <c r="A158" s="250" t="s">
        <v>140</v>
      </c>
      <c r="B158" s="253"/>
      <c r="C158" s="253"/>
      <c r="D158" s="251"/>
      <c r="E158" s="33" t="s">
        <v>141</v>
      </c>
      <c r="F158" s="303">
        <v>1</v>
      </c>
      <c r="G158" s="304"/>
      <c r="H158" s="27" t="s">
        <v>8</v>
      </c>
      <c r="I158" s="27" t="s">
        <v>8</v>
      </c>
      <c r="J158" s="21" t="s">
        <v>8</v>
      </c>
      <c r="K158" s="21" t="s">
        <v>8</v>
      </c>
      <c r="L158" s="22" t="s">
        <v>8</v>
      </c>
    </row>
    <row r="159" spans="1:12" s="5" customFormat="1" ht="30" hidden="1" customHeight="1">
      <c r="A159" s="190"/>
      <c r="B159" s="190"/>
      <c r="C159" s="190"/>
      <c r="D159" s="190"/>
      <c r="E159" s="190"/>
      <c r="F159" s="190"/>
      <c r="G159" s="190"/>
      <c r="H159" s="190"/>
      <c r="I159" s="190"/>
      <c r="J159" s="190"/>
      <c r="K159" s="190"/>
      <c r="L159" s="190"/>
    </row>
    <row r="160" spans="1:12" s="5" customFormat="1" ht="30" customHeight="1">
      <c r="A160" s="127" t="s">
        <v>68</v>
      </c>
      <c r="B160" s="252" t="s">
        <v>97</v>
      </c>
      <c r="C160" s="252"/>
      <c r="D160" s="127" t="s">
        <v>8</v>
      </c>
      <c r="E160" s="127" t="s">
        <v>8</v>
      </c>
      <c r="F160" s="305" t="s">
        <v>8</v>
      </c>
      <c r="G160" s="305" t="s">
        <v>8</v>
      </c>
      <c r="H160" s="305" t="s">
        <v>8</v>
      </c>
      <c r="I160" s="305">
        <f>I170</f>
        <v>18464289.059999999</v>
      </c>
      <c r="J160" s="305">
        <f>J170</f>
        <v>18464289.059999999</v>
      </c>
      <c r="K160" s="305" t="s">
        <v>8</v>
      </c>
      <c r="L160" s="305" t="s">
        <v>8</v>
      </c>
    </row>
    <row r="161" spans="1:12" s="5" customFormat="1" ht="56.25" customHeight="1">
      <c r="A161" s="127"/>
      <c r="B161" s="252"/>
      <c r="C161" s="252"/>
      <c r="D161" s="127"/>
      <c r="E161" s="127"/>
      <c r="F161" s="305"/>
      <c r="G161" s="305"/>
      <c r="H161" s="305"/>
      <c r="I161" s="305"/>
      <c r="J161" s="305"/>
      <c r="K161" s="305"/>
      <c r="L161" s="305"/>
    </row>
    <row r="162" spans="1:12" s="5" customFormat="1" ht="6" customHeight="1">
      <c r="A162" s="127"/>
      <c r="B162" s="252"/>
      <c r="C162" s="252"/>
      <c r="D162" s="127"/>
      <c r="E162" s="127"/>
      <c r="F162" s="305"/>
      <c r="G162" s="305"/>
      <c r="H162" s="305"/>
      <c r="I162" s="305"/>
      <c r="J162" s="305"/>
      <c r="K162" s="305"/>
      <c r="L162" s="305"/>
    </row>
    <row r="163" spans="1:12" s="5" customFormat="1" ht="9" hidden="1" customHeight="1">
      <c r="A163" s="127"/>
      <c r="B163" s="252"/>
      <c r="C163" s="252"/>
      <c r="D163" s="127"/>
      <c r="E163" s="127"/>
      <c r="F163" s="305"/>
      <c r="G163" s="305"/>
      <c r="H163" s="305"/>
      <c r="I163" s="305"/>
      <c r="J163" s="305"/>
      <c r="K163" s="305"/>
      <c r="L163" s="305"/>
    </row>
    <row r="164" spans="1:12" s="5" customFormat="1" ht="8" customHeight="1">
      <c r="A164" s="127"/>
      <c r="B164" s="252"/>
      <c r="C164" s="252"/>
      <c r="D164" s="127"/>
      <c r="E164" s="127"/>
      <c r="F164" s="305"/>
      <c r="G164" s="305"/>
      <c r="H164" s="305"/>
      <c r="I164" s="305"/>
      <c r="J164" s="305"/>
      <c r="K164" s="305"/>
      <c r="L164" s="305"/>
    </row>
    <row r="165" spans="1:12" s="5" customFormat="1" ht="27" customHeight="1">
      <c r="A165" s="238" t="s">
        <v>259</v>
      </c>
      <c r="B165" s="239"/>
      <c r="C165" s="239"/>
      <c r="D165" s="239"/>
      <c r="E165" s="239"/>
      <c r="F165" s="239"/>
      <c r="G165" s="239"/>
      <c r="H165" s="239"/>
      <c r="I165" s="239"/>
      <c r="J165" s="239"/>
      <c r="K165" s="239"/>
      <c r="L165" s="240"/>
    </row>
    <row r="166" spans="1:12" s="5" customFormat="1" ht="9" customHeight="1">
      <c r="A166" s="241"/>
      <c r="B166" s="242"/>
      <c r="C166" s="242"/>
      <c r="D166" s="242"/>
      <c r="E166" s="242"/>
      <c r="F166" s="242"/>
      <c r="G166" s="242"/>
      <c r="H166" s="242"/>
      <c r="I166" s="242"/>
      <c r="J166" s="242"/>
      <c r="K166" s="242"/>
      <c r="L166" s="243"/>
    </row>
    <row r="167" spans="1:12" s="5" customFormat="1" ht="41" hidden="1" customHeight="1">
      <c r="A167" s="241"/>
      <c r="B167" s="242"/>
      <c r="C167" s="242"/>
      <c r="D167" s="242"/>
      <c r="E167" s="242"/>
      <c r="F167" s="242"/>
      <c r="G167" s="242"/>
      <c r="H167" s="242"/>
      <c r="I167" s="242"/>
      <c r="J167" s="242"/>
      <c r="K167" s="242"/>
      <c r="L167" s="243"/>
    </row>
    <row r="168" spans="1:12" s="5" customFormat="1" ht="41" hidden="1" customHeight="1">
      <c r="A168" s="241"/>
      <c r="B168" s="242"/>
      <c r="C168" s="242"/>
      <c r="D168" s="242"/>
      <c r="E168" s="242"/>
      <c r="F168" s="242"/>
      <c r="G168" s="242"/>
      <c r="H168" s="242"/>
      <c r="I168" s="242"/>
      <c r="J168" s="242"/>
      <c r="K168" s="242"/>
      <c r="L168" s="243"/>
    </row>
    <row r="169" spans="1:12" s="5" customFormat="1" ht="14" hidden="1" customHeight="1">
      <c r="A169" s="244"/>
      <c r="B169" s="245"/>
      <c r="C169" s="245"/>
      <c r="D169" s="245"/>
      <c r="E169" s="245"/>
      <c r="F169" s="245"/>
      <c r="G169" s="245"/>
      <c r="H169" s="245"/>
      <c r="I169" s="245"/>
      <c r="J169" s="245"/>
      <c r="K169" s="245"/>
      <c r="L169" s="246"/>
    </row>
    <row r="170" spans="1:12" ht="27" customHeight="1">
      <c r="A170" s="129" t="s">
        <v>66</v>
      </c>
      <c r="B170" s="171" t="s">
        <v>264</v>
      </c>
      <c r="C170" s="172"/>
      <c r="D170" s="194" t="s">
        <v>78</v>
      </c>
      <c r="E170" s="127" t="s">
        <v>5</v>
      </c>
      <c r="F170" s="267">
        <v>100</v>
      </c>
      <c r="G170" s="273">
        <v>100</v>
      </c>
      <c r="H170" s="273">
        <f>G170/F170*100</f>
        <v>100</v>
      </c>
      <c r="I170" s="273">
        <v>18464289.059999999</v>
      </c>
      <c r="J170" s="273">
        <v>18464289.059999999</v>
      </c>
      <c r="K170" s="267">
        <f>J170/I170*100</f>
        <v>100</v>
      </c>
      <c r="L170" s="267" t="s">
        <v>8</v>
      </c>
    </row>
    <row r="171" spans="1:12" ht="58.5" customHeight="1">
      <c r="A171" s="177"/>
      <c r="B171" s="173"/>
      <c r="C171" s="174"/>
      <c r="D171" s="195"/>
      <c r="E171" s="127"/>
      <c r="F171" s="268"/>
      <c r="G171" s="274"/>
      <c r="H171" s="274"/>
      <c r="I171" s="274"/>
      <c r="J171" s="274"/>
      <c r="K171" s="268"/>
      <c r="L171" s="268"/>
    </row>
    <row r="172" spans="1:12" ht="38.25" customHeight="1">
      <c r="A172" s="177"/>
      <c r="B172" s="173"/>
      <c r="C172" s="174"/>
      <c r="D172" s="195"/>
      <c r="E172" s="127"/>
      <c r="F172" s="268"/>
      <c r="G172" s="274"/>
      <c r="H172" s="274"/>
      <c r="I172" s="274"/>
      <c r="J172" s="274"/>
      <c r="K172" s="268"/>
      <c r="L172" s="268"/>
    </row>
    <row r="173" spans="1:12" ht="24" customHeight="1">
      <c r="A173" s="177"/>
      <c r="B173" s="173"/>
      <c r="C173" s="174"/>
      <c r="D173" s="195"/>
      <c r="E173" s="127"/>
      <c r="F173" s="268"/>
      <c r="G173" s="274"/>
      <c r="H173" s="274"/>
      <c r="I173" s="274"/>
      <c r="J173" s="274"/>
      <c r="K173" s="268"/>
      <c r="L173" s="268"/>
    </row>
    <row r="174" spans="1:12" ht="46.5" hidden="1" customHeight="1">
      <c r="A174" s="185"/>
      <c r="B174" s="175"/>
      <c r="C174" s="176"/>
      <c r="D174" s="196"/>
      <c r="E174" s="127"/>
      <c r="F174" s="269"/>
      <c r="G174" s="275"/>
      <c r="H174" s="275"/>
      <c r="I174" s="275"/>
      <c r="J174" s="275"/>
      <c r="K174" s="269"/>
      <c r="L174" s="269"/>
    </row>
    <row r="175" spans="1:12" ht="35.25" customHeight="1">
      <c r="A175" s="260" t="s">
        <v>209</v>
      </c>
      <c r="B175" s="261"/>
      <c r="C175" s="261"/>
      <c r="D175" s="261"/>
      <c r="E175" s="261"/>
      <c r="F175" s="261"/>
      <c r="G175" s="262"/>
      <c r="H175" s="22">
        <f>H170/1</f>
        <v>100</v>
      </c>
      <c r="I175" s="256" t="s">
        <v>205</v>
      </c>
      <c r="J175" s="263"/>
      <c r="K175" s="35">
        <f>J160/I160*100</f>
        <v>100</v>
      </c>
      <c r="L175" s="34" t="s">
        <v>8</v>
      </c>
    </row>
    <row r="176" spans="1:12" ht="35.25" hidden="1" customHeight="1">
      <c r="A176" s="260" t="s">
        <v>140</v>
      </c>
      <c r="B176" s="261"/>
      <c r="C176" s="261"/>
      <c r="D176" s="262"/>
      <c r="E176" s="33" t="s">
        <v>141</v>
      </c>
      <c r="F176" s="278">
        <v>1</v>
      </c>
      <c r="G176" s="279"/>
      <c r="H176" s="20" t="s">
        <v>8</v>
      </c>
      <c r="I176" s="20" t="s">
        <v>8</v>
      </c>
      <c r="J176" s="20" t="s">
        <v>8</v>
      </c>
      <c r="K176" s="49" t="s">
        <v>8</v>
      </c>
      <c r="L176" s="34" t="s">
        <v>8</v>
      </c>
    </row>
    <row r="177" spans="1:12" ht="35.25" hidden="1" customHeight="1">
      <c r="A177" s="260"/>
      <c r="B177" s="261"/>
      <c r="C177" s="261"/>
      <c r="D177" s="261"/>
      <c r="E177" s="261"/>
      <c r="F177" s="261"/>
      <c r="G177" s="261"/>
      <c r="H177" s="261"/>
      <c r="I177" s="261"/>
      <c r="J177" s="261"/>
      <c r="K177" s="261"/>
      <c r="L177" s="262"/>
    </row>
    <row r="178" spans="1:12" ht="63.5" customHeight="1">
      <c r="A178" s="81" t="s">
        <v>188</v>
      </c>
      <c r="B178" s="260" t="s">
        <v>190</v>
      </c>
      <c r="C178" s="262"/>
      <c r="D178" s="84" t="s">
        <v>8</v>
      </c>
      <c r="E178" s="33" t="s">
        <v>8</v>
      </c>
      <c r="F178" s="85" t="s">
        <v>8</v>
      </c>
      <c r="G178" s="86" t="s">
        <v>8</v>
      </c>
      <c r="H178" s="22" t="s">
        <v>8</v>
      </c>
      <c r="I178" s="22">
        <f>I180</f>
        <v>1583136.52</v>
      </c>
      <c r="J178" s="22">
        <f>J180</f>
        <v>1583136.52</v>
      </c>
      <c r="K178" s="49" t="s">
        <v>8</v>
      </c>
      <c r="L178" s="34" t="s">
        <v>8</v>
      </c>
    </row>
    <row r="179" spans="1:12" ht="40.5" customHeight="1">
      <c r="A179" s="247" t="s">
        <v>259</v>
      </c>
      <c r="B179" s="248"/>
      <c r="C179" s="248"/>
      <c r="D179" s="248"/>
      <c r="E179" s="248"/>
      <c r="F179" s="248"/>
      <c r="G179" s="248"/>
      <c r="H179" s="248"/>
      <c r="I179" s="248"/>
      <c r="J179" s="248"/>
      <c r="K179" s="248"/>
      <c r="L179" s="249"/>
    </row>
    <row r="180" spans="1:12" ht="121.5" customHeight="1">
      <c r="A180" s="81" t="s">
        <v>189</v>
      </c>
      <c r="B180" s="320" t="s">
        <v>265</v>
      </c>
      <c r="C180" s="321"/>
      <c r="D180" s="98" t="s">
        <v>202</v>
      </c>
      <c r="E180" s="33" t="s">
        <v>141</v>
      </c>
      <c r="F180" s="85">
        <v>9</v>
      </c>
      <c r="G180" s="86">
        <v>9</v>
      </c>
      <c r="H180" s="22">
        <f>G180/F180*100</f>
        <v>100</v>
      </c>
      <c r="I180" s="22">
        <v>1583136.52</v>
      </c>
      <c r="J180" s="22">
        <v>1583136.52</v>
      </c>
      <c r="K180" s="102">
        <f>J180/I180*100</f>
        <v>100</v>
      </c>
      <c r="L180" s="34"/>
    </row>
    <row r="181" spans="1:12" ht="38" customHeight="1">
      <c r="A181" s="260" t="s">
        <v>210</v>
      </c>
      <c r="B181" s="261"/>
      <c r="C181" s="261"/>
      <c r="D181" s="261"/>
      <c r="E181" s="261"/>
      <c r="F181" s="261"/>
      <c r="G181" s="262"/>
      <c r="H181" s="22">
        <f>H180/1</f>
        <v>100</v>
      </c>
      <c r="I181" s="256" t="s">
        <v>205</v>
      </c>
      <c r="J181" s="263"/>
      <c r="K181" s="102">
        <f>J178/I178*100</f>
        <v>100</v>
      </c>
      <c r="L181" s="34" t="s">
        <v>8</v>
      </c>
    </row>
    <row r="182" spans="1:12" ht="38" hidden="1" customHeight="1">
      <c r="A182" s="264" t="s">
        <v>140</v>
      </c>
      <c r="B182" s="265"/>
      <c r="C182" s="265"/>
      <c r="D182" s="266"/>
      <c r="E182" s="82"/>
      <c r="F182" s="103"/>
      <c r="G182" s="104"/>
      <c r="H182" s="23"/>
      <c r="I182" s="23"/>
      <c r="J182" s="23"/>
      <c r="K182" s="105"/>
      <c r="L182" s="50"/>
    </row>
    <row r="183" spans="1:12" ht="39" customHeight="1">
      <c r="A183" s="252" t="s">
        <v>211</v>
      </c>
      <c r="B183" s="252"/>
      <c r="C183" s="252"/>
      <c r="D183" s="252"/>
      <c r="E183" s="252"/>
      <c r="F183" s="252"/>
      <c r="G183" s="252"/>
      <c r="H183" s="35">
        <f>(H181+H175+H157+H129)/4</f>
        <v>100</v>
      </c>
      <c r="I183" s="127" t="s">
        <v>212</v>
      </c>
      <c r="J183" s="127"/>
      <c r="K183" s="35">
        <f>(K181+K175+K157+K129)/4</f>
        <v>99.891250991022176</v>
      </c>
      <c r="L183" s="34" t="s">
        <v>8</v>
      </c>
    </row>
    <row r="184" spans="1:12" ht="35.25" customHeight="1">
      <c r="A184" s="252" t="s">
        <v>279</v>
      </c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35">
        <f>H183*0.8+K183*0.2</f>
        <v>99.978250198204435</v>
      </c>
    </row>
    <row r="185" spans="1:12" ht="24.75" customHeight="1">
      <c r="A185" s="118" t="s">
        <v>11</v>
      </c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</row>
    <row r="186" spans="1:12" s="8" customFormat="1" ht="33" customHeight="1">
      <c r="A186" s="129" t="s">
        <v>59</v>
      </c>
      <c r="B186" s="171" t="s">
        <v>98</v>
      </c>
      <c r="C186" s="180"/>
      <c r="D186" s="127" t="s">
        <v>8</v>
      </c>
      <c r="E186" s="127" t="s">
        <v>8</v>
      </c>
      <c r="F186" s="267" t="s">
        <v>8</v>
      </c>
      <c r="G186" s="267" t="s">
        <v>8</v>
      </c>
      <c r="H186" s="267" t="s">
        <v>8</v>
      </c>
      <c r="I186" s="267">
        <f>I196+I201+I206+I221</f>
        <v>15510461</v>
      </c>
      <c r="J186" s="267">
        <f>+J196+J201+J206+J221</f>
        <v>15409075.43</v>
      </c>
      <c r="K186" s="267" t="s">
        <v>8</v>
      </c>
      <c r="L186" s="267" t="s">
        <v>8</v>
      </c>
    </row>
    <row r="187" spans="1:12" s="9" customFormat="1" ht="12.75" customHeight="1">
      <c r="A187" s="178"/>
      <c r="B187" s="181"/>
      <c r="C187" s="182"/>
      <c r="D187" s="127"/>
      <c r="E187" s="127"/>
      <c r="F187" s="268"/>
      <c r="G187" s="268"/>
      <c r="H187" s="268"/>
      <c r="I187" s="268"/>
      <c r="J187" s="268"/>
      <c r="K187" s="268"/>
      <c r="L187" s="268"/>
    </row>
    <row r="188" spans="1:12" s="9" customFormat="1" ht="36.75" customHeight="1">
      <c r="A188" s="178"/>
      <c r="B188" s="181"/>
      <c r="C188" s="182"/>
      <c r="D188" s="127"/>
      <c r="E188" s="127"/>
      <c r="F188" s="268"/>
      <c r="G188" s="268"/>
      <c r="H188" s="268"/>
      <c r="I188" s="268"/>
      <c r="J188" s="268"/>
      <c r="K188" s="268"/>
      <c r="L188" s="268"/>
    </row>
    <row r="189" spans="1:12" s="9" customFormat="1" ht="2.5" customHeight="1">
      <c r="A189" s="178"/>
      <c r="B189" s="181"/>
      <c r="C189" s="182"/>
      <c r="D189" s="127"/>
      <c r="E189" s="127"/>
      <c r="F189" s="268"/>
      <c r="G189" s="268"/>
      <c r="H189" s="268"/>
      <c r="I189" s="268"/>
      <c r="J189" s="268"/>
      <c r="K189" s="268"/>
      <c r="L189" s="268"/>
    </row>
    <row r="190" spans="1:12" s="9" customFormat="1" ht="3" customHeight="1">
      <c r="A190" s="179"/>
      <c r="B190" s="183"/>
      <c r="C190" s="184"/>
      <c r="D190" s="127"/>
      <c r="E190" s="127"/>
      <c r="F190" s="269"/>
      <c r="G190" s="269"/>
      <c r="H190" s="269"/>
      <c r="I190" s="269"/>
      <c r="J190" s="269"/>
      <c r="K190" s="269"/>
      <c r="L190" s="269"/>
    </row>
    <row r="191" spans="1:12" s="9" customFormat="1" ht="3" customHeight="1">
      <c r="A191" s="238" t="s">
        <v>259</v>
      </c>
      <c r="B191" s="239"/>
      <c r="C191" s="239"/>
      <c r="D191" s="239"/>
      <c r="E191" s="239"/>
      <c r="F191" s="239"/>
      <c r="G191" s="239"/>
      <c r="H191" s="239"/>
      <c r="I191" s="239"/>
      <c r="J191" s="239"/>
      <c r="K191" s="239"/>
      <c r="L191" s="240"/>
    </row>
    <row r="192" spans="1:12" s="9" customFormat="1" ht="3" customHeight="1">
      <c r="A192" s="241"/>
      <c r="B192" s="242"/>
      <c r="C192" s="242"/>
      <c r="D192" s="242"/>
      <c r="E192" s="242"/>
      <c r="F192" s="242"/>
      <c r="G192" s="242"/>
      <c r="H192" s="242"/>
      <c r="I192" s="242"/>
      <c r="J192" s="242"/>
      <c r="K192" s="242"/>
      <c r="L192" s="243"/>
    </row>
    <row r="193" spans="1:12" s="9" customFormat="1" ht="3" customHeight="1">
      <c r="A193" s="241"/>
      <c r="B193" s="242"/>
      <c r="C193" s="242"/>
      <c r="D193" s="242"/>
      <c r="E193" s="242"/>
      <c r="F193" s="242"/>
      <c r="G193" s="242"/>
      <c r="H193" s="242"/>
      <c r="I193" s="242"/>
      <c r="J193" s="242"/>
      <c r="K193" s="242"/>
      <c r="L193" s="243"/>
    </row>
    <row r="194" spans="1:12" s="9" customFormat="1" ht="3" customHeight="1">
      <c r="A194" s="241"/>
      <c r="B194" s="242"/>
      <c r="C194" s="242"/>
      <c r="D194" s="242"/>
      <c r="E194" s="242"/>
      <c r="F194" s="242"/>
      <c r="G194" s="242"/>
      <c r="H194" s="242"/>
      <c r="I194" s="242"/>
      <c r="J194" s="242"/>
      <c r="K194" s="242"/>
      <c r="L194" s="243"/>
    </row>
    <row r="195" spans="1:12" s="9" customFormat="1" ht="16" customHeight="1">
      <c r="A195" s="244"/>
      <c r="B195" s="245"/>
      <c r="C195" s="245"/>
      <c r="D195" s="245"/>
      <c r="E195" s="245"/>
      <c r="F195" s="245"/>
      <c r="G195" s="245"/>
      <c r="H195" s="245"/>
      <c r="I195" s="245"/>
      <c r="J195" s="245"/>
      <c r="K195" s="245"/>
      <c r="L195" s="246"/>
    </row>
    <row r="196" spans="1:12" ht="27.75" customHeight="1">
      <c r="A196" s="169" t="s">
        <v>39</v>
      </c>
      <c r="B196" s="171" t="s">
        <v>266</v>
      </c>
      <c r="C196" s="172"/>
      <c r="D196" s="252" t="s">
        <v>86</v>
      </c>
      <c r="E196" s="127" t="s">
        <v>5</v>
      </c>
      <c r="F196" s="267">
        <v>100</v>
      </c>
      <c r="G196" s="273">
        <v>100</v>
      </c>
      <c r="H196" s="273">
        <f>G196/F196*100</f>
        <v>100</v>
      </c>
      <c r="I196" s="273">
        <v>2621476</v>
      </c>
      <c r="J196" s="273">
        <v>2520097.61</v>
      </c>
      <c r="K196" s="267">
        <f>J196/I196*100</f>
        <v>96.132774436996556</v>
      </c>
      <c r="L196" s="267" t="s">
        <v>8</v>
      </c>
    </row>
    <row r="197" spans="1:12" ht="9.75" customHeight="1">
      <c r="A197" s="170"/>
      <c r="B197" s="173"/>
      <c r="C197" s="174"/>
      <c r="D197" s="252"/>
      <c r="E197" s="127"/>
      <c r="F197" s="268"/>
      <c r="G197" s="274"/>
      <c r="H197" s="274"/>
      <c r="I197" s="274"/>
      <c r="J197" s="274"/>
      <c r="K197" s="268"/>
      <c r="L197" s="268"/>
    </row>
    <row r="198" spans="1:12" ht="40.5" customHeight="1">
      <c r="A198" s="170"/>
      <c r="B198" s="173"/>
      <c r="C198" s="174"/>
      <c r="D198" s="252"/>
      <c r="E198" s="127"/>
      <c r="F198" s="268"/>
      <c r="G198" s="274"/>
      <c r="H198" s="274"/>
      <c r="I198" s="274"/>
      <c r="J198" s="274"/>
      <c r="K198" s="268"/>
      <c r="L198" s="268"/>
    </row>
    <row r="199" spans="1:12" ht="25.5" customHeight="1">
      <c r="A199" s="170"/>
      <c r="B199" s="173"/>
      <c r="C199" s="174"/>
      <c r="D199" s="252"/>
      <c r="E199" s="127"/>
      <c r="F199" s="268"/>
      <c r="G199" s="274"/>
      <c r="H199" s="274"/>
      <c r="I199" s="274"/>
      <c r="J199" s="274"/>
      <c r="K199" s="268"/>
      <c r="L199" s="268"/>
    </row>
    <row r="200" spans="1:12" ht="8" hidden="1" customHeight="1">
      <c r="A200" s="170"/>
      <c r="B200" s="175"/>
      <c r="C200" s="176"/>
      <c r="D200" s="252"/>
      <c r="E200" s="127"/>
      <c r="F200" s="269"/>
      <c r="G200" s="275"/>
      <c r="H200" s="275"/>
      <c r="I200" s="275"/>
      <c r="J200" s="275"/>
      <c r="K200" s="269"/>
      <c r="L200" s="269"/>
    </row>
    <row r="201" spans="1:12" ht="26.25" customHeight="1">
      <c r="A201" s="162" t="s">
        <v>40</v>
      </c>
      <c r="B201" s="171" t="s">
        <v>267</v>
      </c>
      <c r="C201" s="172"/>
      <c r="D201" s="190" t="s">
        <v>56</v>
      </c>
      <c r="E201" s="127" t="s">
        <v>5</v>
      </c>
      <c r="F201" s="267">
        <v>100</v>
      </c>
      <c r="G201" s="267">
        <v>100</v>
      </c>
      <c r="H201" s="273">
        <f>G201/F201*100</f>
        <v>100</v>
      </c>
      <c r="I201" s="273">
        <v>3320509</v>
      </c>
      <c r="J201" s="273">
        <v>3320505.77</v>
      </c>
      <c r="K201" s="267">
        <f>J201/I201*100</f>
        <v>99.999902725756812</v>
      </c>
      <c r="L201" s="267" t="s">
        <v>8</v>
      </c>
    </row>
    <row r="202" spans="1:12" ht="18" customHeight="1">
      <c r="A202" s="162"/>
      <c r="B202" s="173"/>
      <c r="C202" s="174"/>
      <c r="D202" s="190"/>
      <c r="E202" s="127"/>
      <c r="F202" s="268"/>
      <c r="G202" s="268"/>
      <c r="H202" s="274"/>
      <c r="I202" s="274"/>
      <c r="J202" s="274"/>
      <c r="K202" s="268"/>
      <c r="L202" s="268"/>
    </row>
    <row r="203" spans="1:12" ht="39" customHeight="1">
      <c r="A203" s="162"/>
      <c r="B203" s="173"/>
      <c r="C203" s="174"/>
      <c r="D203" s="190"/>
      <c r="E203" s="127"/>
      <c r="F203" s="268"/>
      <c r="G203" s="268"/>
      <c r="H203" s="274"/>
      <c r="I203" s="274"/>
      <c r="J203" s="274"/>
      <c r="K203" s="268"/>
      <c r="L203" s="268"/>
    </row>
    <row r="204" spans="1:12" ht="36.75" customHeight="1">
      <c r="A204" s="162"/>
      <c r="B204" s="173"/>
      <c r="C204" s="174"/>
      <c r="D204" s="190"/>
      <c r="E204" s="127"/>
      <c r="F204" s="268"/>
      <c r="G204" s="268"/>
      <c r="H204" s="274"/>
      <c r="I204" s="274"/>
      <c r="J204" s="274"/>
      <c r="K204" s="268"/>
      <c r="L204" s="268"/>
    </row>
    <row r="205" spans="1:12" ht="10.5" customHeight="1">
      <c r="A205" s="162"/>
      <c r="B205" s="175"/>
      <c r="C205" s="176"/>
      <c r="D205" s="190"/>
      <c r="E205" s="127"/>
      <c r="F205" s="269"/>
      <c r="G205" s="269"/>
      <c r="H205" s="275"/>
      <c r="I205" s="275"/>
      <c r="J205" s="275"/>
      <c r="K205" s="269"/>
      <c r="L205" s="269"/>
    </row>
    <row r="206" spans="1:12" ht="16.5" customHeight="1">
      <c r="A206" s="162" t="s">
        <v>41</v>
      </c>
      <c r="B206" s="171" t="s">
        <v>268</v>
      </c>
      <c r="C206" s="172"/>
      <c r="D206" s="194" t="s">
        <v>57</v>
      </c>
      <c r="E206" s="127" t="s">
        <v>5</v>
      </c>
      <c r="F206" s="267">
        <v>100</v>
      </c>
      <c r="G206" s="267">
        <v>100</v>
      </c>
      <c r="H206" s="273">
        <f>G206/F206*100</f>
        <v>100</v>
      </c>
      <c r="I206" s="273">
        <v>7169864</v>
      </c>
      <c r="J206" s="273">
        <v>7169860.0499999998</v>
      </c>
      <c r="K206" s="267">
        <f>J206/I206*100</f>
        <v>99.999944908299511</v>
      </c>
      <c r="L206" s="267" t="s">
        <v>8</v>
      </c>
    </row>
    <row r="207" spans="1:12" ht="15" customHeight="1">
      <c r="A207" s="162"/>
      <c r="B207" s="173"/>
      <c r="C207" s="174"/>
      <c r="D207" s="195"/>
      <c r="E207" s="127"/>
      <c r="F207" s="268"/>
      <c r="G207" s="268"/>
      <c r="H207" s="274"/>
      <c r="I207" s="274"/>
      <c r="J207" s="274"/>
      <c r="K207" s="268"/>
      <c r="L207" s="268"/>
    </row>
    <row r="208" spans="1:12" ht="40.5" customHeight="1">
      <c r="A208" s="162"/>
      <c r="B208" s="173"/>
      <c r="C208" s="174"/>
      <c r="D208" s="195"/>
      <c r="E208" s="127"/>
      <c r="F208" s="268"/>
      <c r="G208" s="268"/>
      <c r="H208" s="274"/>
      <c r="I208" s="274"/>
      <c r="J208" s="274"/>
      <c r="K208" s="268"/>
      <c r="L208" s="268"/>
    </row>
    <row r="209" spans="1:12" ht="57.75" customHeight="1">
      <c r="A209" s="162"/>
      <c r="B209" s="173"/>
      <c r="C209" s="174"/>
      <c r="D209" s="195"/>
      <c r="E209" s="127"/>
      <c r="F209" s="268"/>
      <c r="G209" s="268"/>
      <c r="H209" s="274"/>
      <c r="I209" s="274"/>
      <c r="J209" s="274"/>
      <c r="K209" s="268"/>
      <c r="L209" s="268"/>
    </row>
    <row r="210" spans="1:12" ht="40.5" hidden="1" customHeight="1">
      <c r="A210" s="169"/>
      <c r="B210" s="175"/>
      <c r="C210" s="176"/>
      <c r="D210" s="196"/>
      <c r="E210" s="127"/>
      <c r="F210" s="269"/>
      <c r="G210" s="269"/>
      <c r="H210" s="275"/>
      <c r="I210" s="275"/>
      <c r="J210" s="275"/>
      <c r="K210" s="269"/>
      <c r="L210" s="269"/>
    </row>
    <row r="211" spans="1:12" ht="40.5" customHeight="1">
      <c r="A211" s="217" t="s">
        <v>260</v>
      </c>
      <c r="B211" s="236"/>
      <c r="C211" s="236"/>
      <c r="D211" s="221"/>
      <c r="E211" s="33" t="s">
        <v>8</v>
      </c>
      <c r="F211" s="35" t="s">
        <v>8</v>
      </c>
      <c r="G211" s="35" t="s">
        <v>8</v>
      </c>
      <c r="H211" s="22">
        <f>(H196+H201+H206)/3</f>
        <v>100</v>
      </c>
      <c r="I211" s="22">
        <f>I196+I201+I206</f>
        <v>13111849</v>
      </c>
      <c r="J211" s="22">
        <f>J196+J201+J206</f>
        <v>13010463.43</v>
      </c>
      <c r="K211" s="35">
        <f>J211/I211*100</f>
        <v>99.226763746287801</v>
      </c>
      <c r="L211" s="35" t="s">
        <v>8</v>
      </c>
    </row>
    <row r="212" spans="1:12" ht="40.5" hidden="1" customHeight="1">
      <c r="A212" s="90"/>
      <c r="B212" s="89"/>
      <c r="C212" s="89"/>
      <c r="D212" s="82"/>
      <c r="E212" s="83"/>
      <c r="F212" s="69"/>
      <c r="G212" s="69"/>
      <c r="H212" s="93"/>
      <c r="I212" s="92"/>
      <c r="J212" s="92"/>
      <c r="K212" s="91"/>
      <c r="L212" s="91"/>
    </row>
    <row r="213" spans="1:12" ht="40.5" hidden="1" customHeight="1">
      <c r="A213" s="90"/>
      <c r="B213" s="89"/>
      <c r="C213" s="89"/>
      <c r="D213" s="82"/>
      <c r="E213" s="33"/>
      <c r="F213" s="69"/>
      <c r="G213" s="69"/>
      <c r="H213" s="93"/>
      <c r="I213" s="92"/>
      <c r="J213" s="92"/>
      <c r="K213" s="91"/>
      <c r="L213" s="91"/>
    </row>
    <row r="214" spans="1:12" ht="40.5" hidden="1" customHeight="1">
      <c r="A214" s="90"/>
      <c r="B214" s="89"/>
      <c r="C214" s="89"/>
      <c r="D214" s="82"/>
      <c r="E214" s="33"/>
      <c r="F214" s="69"/>
      <c r="G214" s="69"/>
      <c r="H214" s="93"/>
      <c r="I214" s="92"/>
      <c r="J214" s="92"/>
      <c r="K214" s="91"/>
      <c r="L214" s="91"/>
    </row>
    <row r="215" spans="1:12" ht="40.5" hidden="1" customHeight="1">
      <c r="A215" s="90"/>
      <c r="B215" s="89"/>
      <c r="C215" s="89"/>
      <c r="D215" s="82"/>
      <c r="E215" s="33"/>
      <c r="F215" s="69"/>
      <c r="G215" s="69"/>
      <c r="H215" s="93"/>
      <c r="I215" s="92"/>
      <c r="J215" s="92"/>
      <c r="K215" s="91"/>
      <c r="L215" s="91"/>
    </row>
    <row r="216" spans="1:12" ht="40.5" hidden="1" customHeight="1">
      <c r="A216" s="90"/>
      <c r="B216" s="89"/>
      <c r="C216" s="89"/>
      <c r="D216" s="82"/>
      <c r="E216" s="33"/>
      <c r="F216" s="69"/>
      <c r="G216" s="69"/>
      <c r="H216" s="93"/>
      <c r="I216" s="92"/>
      <c r="J216" s="92"/>
      <c r="K216" s="91"/>
      <c r="L216" s="91"/>
    </row>
    <row r="217" spans="1:12" ht="40.5" hidden="1" customHeight="1">
      <c r="A217" s="90"/>
      <c r="B217" s="89"/>
      <c r="C217" s="89"/>
      <c r="D217" s="82"/>
      <c r="E217" s="33"/>
      <c r="F217" s="69"/>
      <c r="G217" s="69"/>
      <c r="H217" s="93"/>
      <c r="I217" s="92"/>
      <c r="J217" s="92"/>
      <c r="K217" s="91"/>
      <c r="L217" s="91"/>
    </row>
    <row r="218" spans="1:12" ht="40.5" hidden="1" customHeight="1">
      <c r="A218" s="90"/>
      <c r="B218" s="89"/>
      <c r="C218" s="89"/>
      <c r="D218" s="82"/>
      <c r="E218" s="33"/>
      <c r="F218" s="69"/>
      <c r="G218" s="69"/>
      <c r="H218" s="93"/>
      <c r="I218" s="92"/>
      <c r="J218" s="92"/>
      <c r="K218" s="91"/>
      <c r="L218" s="91"/>
    </row>
    <row r="219" spans="1:12" ht="40.5" hidden="1" customHeight="1">
      <c r="A219" s="90"/>
      <c r="B219" s="89"/>
      <c r="C219" s="89"/>
      <c r="D219" s="82"/>
      <c r="E219" s="33"/>
      <c r="F219" s="69"/>
      <c r="G219" s="69"/>
      <c r="H219" s="93"/>
      <c r="I219" s="92"/>
      <c r="J219" s="92"/>
      <c r="K219" s="91"/>
      <c r="L219" s="91"/>
    </row>
    <row r="220" spans="1:12" ht="40.5" customHeight="1">
      <c r="A220" s="175" t="s">
        <v>261</v>
      </c>
      <c r="B220" s="308"/>
      <c r="C220" s="308"/>
      <c r="D220" s="308"/>
      <c r="E220" s="308"/>
      <c r="F220" s="308"/>
      <c r="G220" s="308"/>
      <c r="H220" s="308"/>
      <c r="I220" s="308"/>
      <c r="J220" s="308"/>
      <c r="K220" s="308"/>
      <c r="L220" s="176"/>
    </row>
    <row r="221" spans="1:12" ht="19.5" customHeight="1">
      <c r="A221" s="162" t="s">
        <v>70</v>
      </c>
      <c r="B221" s="171" t="s">
        <v>269</v>
      </c>
      <c r="C221" s="172"/>
      <c r="D221" s="194" t="s">
        <v>84</v>
      </c>
      <c r="E221" s="127" t="s">
        <v>5</v>
      </c>
      <c r="F221" s="267">
        <v>100</v>
      </c>
      <c r="G221" s="267">
        <v>100</v>
      </c>
      <c r="H221" s="273">
        <f>G221/F221*100</f>
        <v>100</v>
      </c>
      <c r="I221" s="273">
        <v>2398612</v>
      </c>
      <c r="J221" s="273">
        <v>2398612</v>
      </c>
      <c r="K221" s="267">
        <f>J221/I221*100</f>
        <v>100</v>
      </c>
      <c r="L221" s="267" t="s">
        <v>8</v>
      </c>
    </row>
    <row r="222" spans="1:12" ht="12.75" customHeight="1">
      <c r="A222" s="162"/>
      <c r="B222" s="173"/>
      <c r="C222" s="174"/>
      <c r="D222" s="195"/>
      <c r="E222" s="127"/>
      <c r="F222" s="268"/>
      <c r="G222" s="268"/>
      <c r="H222" s="274"/>
      <c r="I222" s="274"/>
      <c r="J222" s="274"/>
      <c r="K222" s="268"/>
      <c r="L222" s="268"/>
    </row>
    <row r="223" spans="1:12" ht="25.5" customHeight="1">
      <c r="A223" s="162"/>
      <c r="B223" s="173"/>
      <c r="C223" s="174"/>
      <c r="D223" s="195"/>
      <c r="E223" s="127"/>
      <c r="F223" s="268"/>
      <c r="G223" s="268"/>
      <c r="H223" s="274"/>
      <c r="I223" s="274"/>
      <c r="J223" s="274"/>
      <c r="K223" s="268"/>
      <c r="L223" s="268"/>
    </row>
    <row r="224" spans="1:12" ht="33.75" customHeight="1">
      <c r="A224" s="162"/>
      <c r="B224" s="173"/>
      <c r="C224" s="174"/>
      <c r="D224" s="195"/>
      <c r="E224" s="127"/>
      <c r="F224" s="268"/>
      <c r="G224" s="268"/>
      <c r="H224" s="274"/>
      <c r="I224" s="274"/>
      <c r="J224" s="274"/>
      <c r="K224" s="268"/>
      <c r="L224" s="268"/>
    </row>
    <row r="225" spans="1:12" ht="12.75" customHeight="1">
      <c r="A225" s="162"/>
      <c r="B225" s="175"/>
      <c r="C225" s="176"/>
      <c r="D225" s="196"/>
      <c r="E225" s="127"/>
      <c r="F225" s="269"/>
      <c r="G225" s="269"/>
      <c r="H225" s="275"/>
      <c r="I225" s="275"/>
      <c r="J225" s="275"/>
      <c r="K225" s="269"/>
      <c r="L225" s="269"/>
    </row>
    <row r="226" spans="1:12" ht="49.5" customHeight="1">
      <c r="A226" s="250" t="s">
        <v>213</v>
      </c>
      <c r="B226" s="253"/>
      <c r="C226" s="253"/>
      <c r="D226" s="253"/>
      <c r="E226" s="253"/>
      <c r="F226" s="253"/>
      <c r="G226" s="251"/>
      <c r="H226" s="325">
        <f>(H221/1+(H196+H201+H206))/(3+1)</f>
        <v>100</v>
      </c>
      <c r="I226" s="256" t="s">
        <v>205</v>
      </c>
      <c r="J226" s="257"/>
      <c r="K226" s="35">
        <f>J186/I186*100</f>
        <v>99.346340705153764</v>
      </c>
      <c r="L226" s="35" t="s">
        <v>8</v>
      </c>
    </row>
    <row r="227" spans="1:12" ht="40.5" hidden="1" customHeight="1">
      <c r="A227" s="250" t="s">
        <v>140</v>
      </c>
      <c r="B227" s="253"/>
      <c r="C227" s="253"/>
      <c r="D227" s="251"/>
      <c r="E227" s="33" t="s">
        <v>141</v>
      </c>
      <c r="F227" s="298" t="e">
        <f>#REF!</f>
        <v>#REF!</v>
      </c>
      <c r="G227" s="306"/>
      <c r="H227" s="42" t="s">
        <v>8</v>
      </c>
      <c r="I227" s="42" t="s">
        <v>8</v>
      </c>
      <c r="J227" s="21" t="s">
        <v>8</v>
      </c>
      <c r="K227" s="35" t="s">
        <v>8</v>
      </c>
      <c r="L227" s="35" t="s">
        <v>8</v>
      </c>
    </row>
    <row r="228" spans="1:12" ht="40.5" customHeight="1">
      <c r="A228" s="250" t="s">
        <v>214</v>
      </c>
      <c r="B228" s="253"/>
      <c r="C228" s="253"/>
      <c r="D228" s="253"/>
      <c r="E228" s="253"/>
      <c r="F228" s="253"/>
      <c r="G228" s="253"/>
      <c r="H228" s="323">
        <f>H226</f>
        <v>100</v>
      </c>
      <c r="I228" s="150" t="s">
        <v>217</v>
      </c>
      <c r="J228" s="150"/>
      <c r="K228" s="322">
        <f>K226</f>
        <v>99.346340705153764</v>
      </c>
      <c r="L228" s="35" t="s">
        <v>8</v>
      </c>
    </row>
    <row r="229" spans="1:12" ht="40.5" customHeight="1">
      <c r="A229" s="250" t="s">
        <v>280</v>
      </c>
      <c r="B229" s="253"/>
      <c r="C229" s="253"/>
      <c r="D229" s="253"/>
      <c r="E229" s="253"/>
      <c r="F229" s="253"/>
      <c r="G229" s="253"/>
      <c r="H229" s="253"/>
      <c r="I229" s="253"/>
      <c r="J229" s="253"/>
      <c r="K229" s="251"/>
      <c r="L229" s="322">
        <f>(H228*0.8)+(K228*0.2)</f>
        <v>99.869268141030759</v>
      </c>
    </row>
    <row r="230" spans="1:12" ht="31.5" customHeight="1">
      <c r="A230" s="122" t="s">
        <v>12</v>
      </c>
      <c r="B230" s="122"/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</row>
    <row r="231" spans="1:12" ht="36" customHeight="1">
      <c r="A231" s="129" t="s">
        <v>59</v>
      </c>
      <c r="B231" s="163" t="s">
        <v>258</v>
      </c>
      <c r="C231" s="164"/>
      <c r="D231" s="127" t="s">
        <v>8</v>
      </c>
      <c r="E231" s="127" t="s">
        <v>8</v>
      </c>
      <c r="F231" s="267" t="s">
        <v>8</v>
      </c>
      <c r="G231" s="267" t="s">
        <v>8</v>
      </c>
      <c r="H231" s="267" t="s">
        <v>8</v>
      </c>
      <c r="I231" s="267">
        <f>I241+I246+I251+I256+I263+I264+I267+I272</f>
        <v>59714490.950000003</v>
      </c>
      <c r="J231" s="267">
        <f>J241+J246+J251+J256+J263+J264+J267+J272</f>
        <v>59706470.450000003</v>
      </c>
      <c r="K231" s="267" t="s">
        <v>8</v>
      </c>
      <c r="L231" s="267" t="s">
        <v>8</v>
      </c>
    </row>
    <row r="232" spans="1:12" ht="15.75" customHeight="1">
      <c r="A232" s="130"/>
      <c r="B232" s="165"/>
      <c r="C232" s="166"/>
      <c r="D232" s="127"/>
      <c r="E232" s="127"/>
      <c r="F232" s="268"/>
      <c r="G232" s="268"/>
      <c r="H232" s="268"/>
      <c r="I232" s="268"/>
      <c r="J232" s="268"/>
      <c r="K232" s="268"/>
      <c r="L232" s="268"/>
    </row>
    <row r="233" spans="1:12" ht="3" customHeight="1">
      <c r="A233" s="130"/>
      <c r="B233" s="165"/>
      <c r="C233" s="166"/>
      <c r="D233" s="127"/>
      <c r="E233" s="127"/>
      <c r="F233" s="268"/>
      <c r="G233" s="268"/>
      <c r="H233" s="268"/>
      <c r="I233" s="268"/>
      <c r="J233" s="268"/>
      <c r="K233" s="268"/>
      <c r="L233" s="268"/>
    </row>
    <row r="234" spans="1:12" ht="0.75" customHeight="1">
      <c r="A234" s="130"/>
      <c r="B234" s="165"/>
      <c r="C234" s="166"/>
      <c r="D234" s="127"/>
      <c r="E234" s="127"/>
      <c r="F234" s="268"/>
      <c r="G234" s="268"/>
      <c r="H234" s="268"/>
      <c r="I234" s="268"/>
      <c r="J234" s="268"/>
      <c r="K234" s="268"/>
      <c r="L234" s="268"/>
    </row>
    <row r="235" spans="1:12" ht="6" customHeight="1">
      <c r="A235" s="131"/>
      <c r="B235" s="167"/>
      <c r="C235" s="168"/>
      <c r="D235" s="129"/>
      <c r="E235" s="127"/>
      <c r="F235" s="269"/>
      <c r="G235" s="269"/>
      <c r="H235" s="269"/>
      <c r="I235" s="269"/>
      <c r="J235" s="269"/>
      <c r="K235" s="269"/>
      <c r="L235" s="269"/>
    </row>
    <row r="236" spans="1:12" ht="6" customHeight="1">
      <c r="A236" s="171" t="s">
        <v>259</v>
      </c>
      <c r="B236" s="237"/>
      <c r="C236" s="237"/>
      <c r="D236" s="237"/>
      <c r="E236" s="237"/>
      <c r="F236" s="237"/>
      <c r="G236" s="237"/>
      <c r="H236" s="237"/>
      <c r="I236" s="237"/>
      <c r="J236" s="237"/>
      <c r="K236" s="237"/>
      <c r="L236" s="172"/>
    </row>
    <row r="237" spans="1:12" ht="6" customHeight="1">
      <c r="A237" s="173"/>
      <c r="B237" s="307"/>
      <c r="C237" s="307"/>
      <c r="D237" s="307"/>
      <c r="E237" s="307"/>
      <c r="F237" s="307"/>
      <c r="G237" s="307"/>
      <c r="H237" s="307"/>
      <c r="I237" s="307"/>
      <c r="J237" s="307"/>
      <c r="K237" s="307"/>
      <c r="L237" s="174"/>
    </row>
    <row r="238" spans="1:12" ht="6" customHeight="1">
      <c r="A238" s="173"/>
      <c r="B238" s="307"/>
      <c r="C238" s="307"/>
      <c r="D238" s="307"/>
      <c r="E238" s="307"/>
      <c r="F238" s="307"/>
      <c r="G238" s="307"/>
      <c r="H238" s="307"/>
      <c r="I238" s="307"/>
      <c r="J238" s="307"/>
      <c r="K238" s="307"/>
      <c r="L238" s="174"/>
    </row>
    <row r="239" spans="1:12" ht="6" customHeight="1">
      <c r="A239" s="173"/>
      <c r="B239" s="307"/>
      <c r="C239" s="307"/>
      <c r="D239" s="307"/>
      <c r="E239" s="307"/>
      <c r="F239" s="307"/>
      <c r="G239" s="307"/>
      <c r="H239" s="307"/>
      <c r="I239" s="307"/>
      <c r="J239" s="307"/>
      <c r="K239" s="307"/>
      <c r="L239" s="174"/>
    </row>
    <row r="240" spans="1:12" ht="6" customHeight="1">
      <c r="A240" s="175"/>
      <c r="B240" s="308"/>
      <c r="C240" s="308"/>
      <c r="D240" s="308"/>
      <c r="E240" s="308"/>
      <c r="F240" s="308"/>
      <c r="G240" s="308"/>
      <c r="H240" s="308"/>
      <c r="I240" s="308"/>
      <c r="J240" s="308"/>
      <c r="K240" s="308"/>
      <c r="L240" s="176"/>
    </row>
    <row r="241" spans="1:12" ht="27.75" customHeight="1">
      <c r="A241" s="169" t="s">
        <v>43</v>
      </c>
      <c r="B241" s="171" t="s">
        <v>270</v>
      </c>
      <c r="C241" s="172"/>
      <c r="D241" s="116" t="s">
        <v>85</v>
      </c>
      <c r="E241" s="127" t="s">
        <v>5</v>
      </c>
      <c r="F241" s="267">
        <v>100</v>
      </c>
      <c r="G241" s="267">
        <v>100</v>
      </c>
      <c r="H241" s="273">
        <f>G241/F241*100</f>
        <v>100</v>
      </c>
      <c r="I241" s="273">
        <v>13212666.560000001</v>
      </c>
      <c r="J241" s="273">
        <v>13204646.060000001</v>
      </c>
      <c r="K241" s="267">
        <f>J241/I241*100</f>
        <v>99.939296886335711</v>
      </c>
      <c r="L241" s="267" t="s">
        <v>8</v>
      </c>
    </row>
    <row r="242" spans="1:12" ht="14.25" customHeight="1">
      <c r="A242" s="170"/>
      <c r="B242" s="173"/>
      <c r="C242" s="174"/>
      <c r="D242" s="117"/>
      <c r="E242" s="127"/>
      <c r="F242" s="268"/>
      <c r="G242" s="268"/>
      <c r="H242" s="274"/>
      <c r="I242" s="274"/>
      <c r="J242" s="274"/>
      <c r="K242" s="268"/>
      <c r="L242" s="268"/>
    </row>
    <row r="243" spans="1:12" ht="8.25" customHeight="1">
      <c r="A243" s="170"/>
      <c r="B243" s="173"/>
      <c r="C243" s="174"/>
      <c r="D243" s="117"/>
      <c r="E243" s="127"/>
      <c r="F243" s="268"/>
      <c r="G243" s="268"/>
      <c r="H243" s="274"/>
      <c r="I243" s="274"/>
      <c r="J243" s="274"/>
      <c r="K243" s="268"/>
      <c r="L243" s="268"/>
    </row>
    <row r="244" spans="1:12" ht="33" customHeight="1">
      <c r="A244" s="170"/>
      <c r="B244" s="173"/>
      <c r="C244" s="174"/>
      <c r="D244" s="117"/>
      <c r="E244" s="127"/>
      <c r="F244" s="268"/>
      <c r="G244" s="268"/>
      <c r="H244" s="274"/>
      <c r="I244" s="274"/>
      <c r="J244" s="274"/>
      <c r="K244" s="268"/>
      <c r="L244" s="268"/>
    </row>
    <row r="245" spans="1:12" ht="15" customHeight="1">
      <c r="A245" s="170"/>
      <c r="B245" s="173"/>
      <c r="C245" s="174"/>
      <c r="D245" s="118"/>
      <c r="E245" s="127"/>
      <c r="F245" s="269"/>
      <c r="G245" s="269"/>
      <c r="H245" s="275"/>
      <c r="I245" s="275"/>
      <c r="J245" s="275"/>
      <c r="K245" s="269"/>
      <c r="L245" s="269"/>
    </row>
    <row r="246" spans="1:12" ht="27.75" customHeight="1">
      <c r="A246" s="162" t="s">
        <v>45</v>
      </c>
      <c r="B246" s="171" t="s">
        <v>271</v>
      </c>
      <c r="C246" s="172"/>
      <c r="D246" s="116" t="s">
        <v>71</v>
      </c>
      <c r="E246" s="127" t="s">
        <v>5</v>
      </c>
      <c r="F246" s="267">
        <v>100</v>
      </c>
      <c r="G246" s="273">
        <v>100</v>
      </c>
      <c r="H246" s="273">
        <f>G246/F246*100</f>
        <v>100</v>
      </c>
      <c r="I246" s="273">
        <v>39134631</v>
      </c>
      <c r="J246" s="273">
        <v>39134631</v>
      </c>
      <c r="K246" s="267">
        <f>J246/I246*100</f>
        <v>100</v>
      </c>
      <c r="L246" s="267" t="s">
        <v>8</v>
      </c>
    </row>
    <row r="247" spans="1:12" ht="25.5" customHeight="1">
      <c r="A247" s="162"/>
      <c r="B247" s="173"/>
      <c r="C247" s="174"/>
      <c r="D247" s="117"/>
      <c r="E247" s="127"/>
      <c r="F247" s="268"/>
      <c r="G247" s="274"/>
      <c r="H247" s="274"/>
      <c r="I247" s="274"/>
      <c r="J247" s="274"/>
      <c r="K247" s="268"/>
      <c r="L247" s="268"/>
    </row>
    <row r="248" spans="1:12" ht="32.25" customHeight="1">
      <c r="A248" s="162"/>
      <c r="B248" s="173"/>
      <c r="C248" s="174"/>
      <c r="D248" s="117"/>
      <c r="E248" s="127"/>
      <c r="F248" s="268"/>
      <c r="G248" s="274"/>
      <c r="H248" s="274"/>
      <c r="I248" s="274"/>
      <c r="J248" s="274"/>
      <c r="K248" s="268"/>
      <c r="L248" s="268"/>
    </row>
    <row r="249" spans="1:12" ht="39" customHeight="1">
      <c r="A249" s="162"/>
      <c r="B249" s="173"/>
      <c r="C249" s="174"/>
      <c r="D249" s="117"/>
      <c r="E249" s="127"/>
      <c r="F249" s="268"/>
      <c r="G249" s="274"/>
      <c r="H249" s="274"/>
      <c r="I249" s="274"/>
      <c r="J249" s="274"/>
      <c r="K249" s="268"/>
      <c r="L249" s="268"/>
    </row>
    <row r="250" spans="1:12" ht="20.25" customHeight="1">
      <c r="A250" s="162"/>
      <c r="B250" s="175"/>
      <c r="C250" s="176"/>
      <c r="D250" s="118"/>
      <c r="E250" s="127"/>
      <c r="F250" s="269"/>
      <c r="G250" s="275"/>
      <c r="H250" s="275"/>
      <c r="I250" s="275"/>
      <c r="J250" s="275"/>
      <c r="K250" s="269"/>
      <c r="L250" s="269"/>
    </row>
    <row r="251" spans="1:12" ht="21" customHeight="1">
      <c r="A251" s="127" t="s">
        <v>90</v>
      </c>
      <c r="B251" s="238" t="s">
        <v>272</v>
      </c>
      <c r="C251" s="240"/>
      <c r="D251" s="252" t="s">
        <v>76</v>
      </c>
      <c r="E251" s="127" t="s">
        <v>5</v>
      </c>
      <c r="F251" s="267">
        <v>100</v>
      </c>
      <c r="G251" s="273">
        <v>100</v>
      </c>
      <c r="H251" s="273">
        <f>G251/F251*100</f>
        <v>100</v>
      </c>
      <c r="I251" s="273">
        <v>12369.06</v>
      </c>
      <c r="J251" s="273">
        <v>12369.06</v>
      </c>
      <c r="K251" s="267">
        <f>J251/I251*100</f>
        <v>100</v>
      </c>
      <c r="L251" s="267" t="s">
        <v>8</v>
      </c>
    </row>
    <row r="252" spans="1:12" ht="11.25" customHeight="1">
      <c r="A252" s="127"/>
      <c r="B252" s="241"/>
      <c r="C252" s="243"/>
      <c r="D252" s="252"/>
      <c r="E252" s="127"/>
      <c r="F252" s="268"/>
      <c r="G252" s="274"/>
      <c r="H252" s="274"/>
      <c r="I252" s="274"/>
      <c r="J252" s="274"/>
      <c r="K252" s="268"/>
      <c r="L252" s="268"/>
    </row>
    <row r="253" spans="1:12" ht="24" customHeight="1">
      <c r="A253" s="127"/>
      <c r="B253" s="241"/>
      <c r="C253" s="243"/>
      <c r="D253" s="252"/>
      <c r="E253" s="127"/>
      <c r="F253" s="268"/>
      <c r="G253" s="274"/>
      <c r="H253" s="274"/>
      <c r="I253" s="274"/>
      <c r="J253" s="274"/>
      <c r="K253" s="268"/>
      <c r="L253" s="268"/>
    </row>
    <row r="254" spans="1:12" ht="19.5" customHeight="1">
      <c r="A254" s="127"/>
      <c r="B254" s="241"/>
      <c r="C254" s="243"/>
      <c r="D254" s="252"/>
      <c r="E254" s="127"/>
      <c r="F254" s="268"/>
      <c r="G254" s="274"/>
      <c r="H254" s="274"/>
      <c r="I254" s="274"/>
      <c r="J254" s="274"/>
      <c r="K254" s="268"/>
      <c r="L254" s="268"/>
    </row>
    <row r="255" spans="1:12" ht="6" customHeight="1">
      <c r="A255" s="127"/>
      <c r="B255" s="244"/>
      <c r="C255" s="246"/>
      <c r="D255" s="252"/>
      <c r="E255" s="127"/>
      <c r="F255" s="269"/>
      <c r="G255" s="275"/>
      <c r="H255" s="275"/>
      <c r="I255" s="275"/>
      <c r="J255" s="275"/>
      <c r="K255" s="269"/>
      <c r="L255" s="269"/>
    </row>
    <row r="256" spans="1:12" ht="37.5" customHeight="1">
      <c r="A256" s="127" t="s">
        <v>91</v>
      </c>
      <c r="B256" s="252" t="s">
        <v>273</v>
      </c>
      <c r="C256" s="252"/>
      <c r="D256" s="252" t="s">
        <v>94</v>
      </c>
      <c r="E256" s="127" t="s">
        <v>5</v>
      </c>
      <c r="F256" s="267">
        <v>100</v>
      </c>
      <c r="G256" s="273">
        <v>100</v>
      </c>
      <c r="H256" s="273">
        <f>G256/F256*100</f>
        <v>100</v>
      </c>
      <c r="I256" s="273">
        <v>431568.52</v>
      </c>
      <c r="J256" s="273">
        <v>431568.52</v>
      </c>
      <c r="K256" s="267">
        <f>J256/I256*100</f>
        <v>100</v>
      </c>
      <c r="L256" s="267" t="s">
        <v>8</v>
      </c>
    </row>
    <row r="257" spans="1:12" ht="24.75" customHeight="1">
      <c r="A257" s="127"/>
      <c r="B257" s="252"/>
      <c r="C257" s="252"/>
      <c r="D257" s="252"/>
      <c r="E257" s="127"/>
      <c r="F257" s="268"/>
      <c r="G257" s="274"/>
      <c r="H257" s="274"/>
      <c r="I257" s="274"/>
      <c r="J257" s="274"/>
      <c r="K257" s="268"/>
      <c r="L257" s="268"/>
    </row>
    <row r="258" spans="1:12" ht="7.5" customHeight="1">
      <c r="A258" s="127"/>
      <c r="B258" s="252"/>
      <c r="C258" s="252"/>
      <c r="D258" s="252"/>
      <c r="E258" s="127"/>
      <c r="F258" s="268"/>
      <c r="G258" s="274"/>
      <c r="H258" s="274"/>
      <c r="I258" s="274"/>
      <c r="J258" s="274"/>
      <c r="K258" s="268"/>
      <c r="L258" s="268"/>
    </row>
    <row r="259" spans="1:12" ht="12" customHeight="1">
      <c r="A259" s="127"/>
      <c r="B259" s="252"/>
      <c r="C259" s="252"/>
      <c r="D259" s="252"/>
      <c r="E259" s="127"/>
      <c r="F259" s="268"/>
      <c r="G259" s="274"/>
      <c r="H259" s="274"/>
      <c r="I259" s="274"/>
      <c r="J259" s="274"/>
      <c r="K259" s="268"/>
      <c r="L259" s="268"/>
    </row>
    <row r="260" spans="1:12" ht="15" customHeight="1">
      <c r="A260" s="127"/>
      <c r="B260" s="252"/>
      <c r="C260" s="252"/>
      <c r="D260" s="252"/>
      <c r="E260" s="127"/>
      <c r="F260" s="269"/>
      <c r="G260" s="275"/>
      <c r="H260" s="275"/>
      <c r="I260" s="275"/>
      <c r="J260" s="275"/>
      <c r="K260" s="269"/>
      <c r="L260" s="269"/>
    </row>
    <row r="261" spans="1:12" ht="13.5" hidden="1" customHeight="1">
      <c r="A261" s="127"/>
      <c r="B261" s="252"/>
      <c r="C261" s="252"/>
      <c r="D261" s="252"/>
      <c r="E261" s="177"/>
      <c r="F261" s="268"/>
      <c r="G261" s="268"/>
      <c r="H261" s="70"/>
      <c r="I261" s="70"/>
      <c r="J261" s="70"/>
      <c r="K261" s="97"/>
      <c r="L261" s="97"/>
    </row>
    <row r="262" spans="1:12" ht="37.5" hidden="1" customHeight="1">
      <c r="A262" s="127"/>
      <c r="B262" s="252"/>
      <c r="C262" s="252"/>
      <c r="D262" s="252"/>
      <c r="E262" s="185"/>
      <c r="F262" s="269"/>
      <c r="G262" s="269"/>
      <c r="H262" s="22"/>
      <c r="I262" s="22"/>
      <c r="J262" s="22"/>
      <c r="K262" s="35"/>
      <c r="L262" s="35"/>
    </row>
    <row r="263" spans="1:12" ht="95" customHeight="1">
      <c r="A263" s="33" t="s">
        <v>192</v>
      </c>
      <c r="B263" s="203" t="s">
        <v>274</v>
      </c>
      <c r="C263" s="276"/>
      <c r="D263" s="100" t="s">
        <v>197</v>
      </c>
      <c r="E263" s="33" t="s">
        <v>25</v>
      </c>
      <c r="F263" s="35">
        <v>20</v>
      </c>
      <c r="G263" s="35">
        <v>20</v>
      </c>
      <c r="H263" s="22">
        <f>G263/F263*100</f>
        <v>100</v>
      </c>
      <c r="I263" s="22">
        <v>1078680.1200000001</v>
      </c>
      <c r="J263" s="22">
        <v>1078680.1200000001</v>
      </c>
      <c r="K263" s="35">
        <f>J263/I263*100</f>
        <v>100</v>
      </c>
      <c r="L263" s="35" t="s">
        <v>8</v>
      </c>
    </row>
    <row r="264" spans="1:12" ht="85" customHeight="1">
      <c r="A264" s="33" t="s">
        <v>193</v>
      </c>
      <c r="B264" s="203" t="s">
        <v>275</v>
      </c>
      <c r="C264" s="276"/>
      <c r="D264" s="99" t="s">
        <v>198</v>
      </c>
      <c r="E264" s="83" t="s">
        <v>5</v>
      </c>
      <c r="F264" s="97">
        <v>100</v>
      </c>
      <c r="G264" s="97">
        <v>100</v>
      </c>
      <c r="H264" s="22">
        <f>G264/F264*100</f>
        <v>100</v>
      </c>
      <c r="I264" s="22">
        <v>1681870</v>
      </c>
      <c r="J264" s="22">
        <v>1681870</v>
      </c>
      <c r="K264" s="35">
        <f>J264/I264*100</f>
        <v>100</v>
      </c>
      <c r="L264" s="35" t="s">
        <v>8</v>
      </c>
    </row>
    <row r="265" spans="1:12" ht="28" customHeight="1">
      <c r="A265" s="149" t="s">
        <v>260</v>
      </c>
      <c r="B265" s="150"/>
      <c r="C265" s="150"/>
      <c r="D265" s="150"/>
      <c r="E265" s="33" t="s">
        <v>8</v>
      </c>
      <c r="F265" s="35" t="s">
        <v>8</v>
      </c>
      <c r="G265" s="35" t="s">
        <v>8</v>
      </c>
      <c r="H265" s="22">
        <f>(H241+H246+H251+H256+H263+H264)/6</f>
        <v>100</v>
      </c>
      <c r="I265" s="22">
        <f>SUM(I241:I264)</f>
        <v>55551785.260000005</v>
      </c>
      <c r="J265" s="22">
        <f>SUM(J241:J264)</f>
        <v>55543764.760000005</v>
      </c>
      <c r="K265" s="35">
        <f>J265/I265*100</f>
        <v>99.985562120168666</v>
      </c>
      <c r="L265" s="35" t="s">
        <v>8</v>
      </c>
    </row>
    <row r="266" spans="1:12" ht="35" customHeight="1">
      <c r="A266" s="250" t="s">
        <v>261</v>
      </c>
      <c r="B266" s="253"/>
      <c r="C266" s="253"/>
      <c r="D266" s="253"/>
      <c r="E266" s="253"/>
      <c r="F266" s="253"/>
      <c r="G266" s="253"/>
      <c r="H266" s="253"/>
      <c r="I266" s="253"/>
      <c r="J266" s="253"/>
      <c r="K266" s="253"/>
      <c r="L266" s="251"/>
    </row>
    <row r="267" spans="1:12" ht="85" customHeight="1">
      <c r="A267" s="162" t="s">
        <v>44</v>
      </c>
      <c r="B267" s="122" t="s">
        <v>276</v>
      </c>
      <c r="C267" s="122"/>
      <c r="D267" s="122" t="s">
        <v>58</v>
      </c>
      <c r="E267" s="127" t="s">
        <v>5</v>
      </c>
      <c r="F267" s="305">
        <v>100</v>
      </c>
      <c r="G267" s="309">
        <v>100</v>
      </c>
      <c r="H267" s="309">
        <f>G267/F267*100</f>
        <v>100</v>
      </c>
      <c r="I267" s="309">
        <v>4050464.18</v>
      </c>
      <c r="J267" s="309">
        <v>4050464.18</v>
      </c>
      <c r="K267" s="305">
        <f>J267/I267*100</f>
        <v>100</v>
      </c>
      <c r="L267" s="305" t="s">
        <v>8</v>
      </c>
    </row>
    <row r="268" spans="1:12" ht="23.5" customHeight="1">
      <c r="A268" s="162"/>
      <c r="B268" s="122"/>
      <c r="C268" s="122"/>
      <c r="D268" s="122"/>
      <c r="E268" s="127"/>
      <c r="F268" s="305"/>
      <c r="G268" s="309"/>
      <c r="H268" s="309"/>
      <c r="I268" s="309"/>
      <c r="J268" s="309"/>
      <c r="K268" s="305"/>
      <c r="L268" s="305"/>
    </row>
    <row r="269" spans="1:12" ht="37.5" hidden="1" customHeight="1">
      <c r="A269" s="162"/>
      <c r="B269" s="122"/>
      <c r="C269" s="122"/>
      <c r="D269" s="122"/>
      <c r="E269" s="127"/>
      <c r="F269" s="305"/>
      <c r="G269" s="309"/>
      <c r="H269" s="309"/>
      <c r="I269" s="309"/>
      <c r="J269" s="309"/>
      <c r="K269" s="305"/>
      <c r="L269" s="305"/>
    </row>
    <row r="270" spans="1:12" ht="37.5" hidden="1" customHeight="1">
      <c r="A270" s="162"/>
      <c r="B270" s="122"/>
      <c r="C270" s="122"/>
      <c r="D270" s="122"/>
      <c r="E270" s="127"/>
      <c r="F270" s="305"/>
      <c r="G270" s="309"/>
      <c r="H270" s="309"/>
      <c r="I270" s="309"/>
      <c r="J270" s="309"/>
      <c r="K270" s="305"/>
      <c r="L270" s="305"/>
    </row>
    <row r="271" spans="1:12" ht="37.5" hidden="1" customHeight="1">
      <c r="A271" s="162"/>
      <c r="B271" s="122"/>
      <c r="C271" s="122"/>
      <c r="D271" s="122"/>
      <c r="E271" s="127"/>
      <c r="F271" s="305"/>
      <c r="G271" s="309"/>
      <c r="H271" s="309"/>
      <c r="I271" s="309"/>
      <c r="J271" s="309"/>
      <c r="K271" s="305"/>
      <c r="L271" s="305"/>
    </row>
    <row r="272" spans="1:12" ht="102.5" customHeight="1">
      <c r="A272" s="94" t="s">
        <v>113</v>
      </c>
      <c r="B272" s="313" t="s">
        <v>277</v>
      </c>
      <c r="C272" s="314"/>
      <c r="D272" s="16" t="s">
        <v>114</v>
      </c>
      <c r="E272" s="33" t="s">
        <v>5</v>
      </c>
      <c r="F272" s="35">
        <v>100</v>
      </c>
      <c r="G272" s="22">
        <v>100</v>
      </c>
      <c r="H272" s="22">
        <v>100</v>
      </c>
      <c r="I272" s="22">
        <v>112241.51</v>
      </c>
      <c r="J272" s="22">
        <v>112241.51</v>
      </c>
      <c r="K272" s="35">
        <f>J272/I272*100</f>
        <v>100</v>
      </c>
      <c r="L272" s="35" t="s">
        <v>8</v>
      </c>
    </row>
    <row r="273" spans="1:12" ht="38.5" customHeight="1">
      <c r="A273" s="149" t="s">
        <v>260</v>
      </c>
      <c r="B273" s="150"/>
      <c r="C273" s="150"/>
      <c r="D273" s="312"/>
      <c r="E273" s="33" t="s">
        <v>8</v>
      </c>
      <c r="F273" s="35" t="s">
        <v>8</v>
      </c>
      <c r="G273" s="22" t="s">
        <v>8</v>
      </c>
      <c r="H273" s="22">
        <f>(H267+H272)/2</f>
        <v>100</v>
      </c>
      <c r="I273" s="22">
        <f>SUM(I267:I272)</f>
        <v>4162705.69</v>
      </c>
      <c r="J273" s="22">
        <f>SUM(J267:J272)</f>
        <v>4162705.69</v>
      </c>
      <c r="K273" s="35">
        <f>J273/I273*100</f>
        <v>100</v>
      </c>
      <c r="L273" s="96" t="s">
        <v>8</v>
      </c>
    </row>
    <row r="274" spans="1:12" ht="35.5" customHeight="1">
      <c r="A274" s="250" t="s">
        <v>262</v>
      </c>
      <c r="B274" s="253"/>
      <c r="C274" s="253"/>
      <c r="D274" s="253"/>
      <c r="E274" s="253"/>
      <c r="F274" s="253"/>
      <c r="G274" s="253"/>
      <c r="H274" s="88">
        <f>((H267+H272)/2+(H241+H246+H251+H256+H263+H264))/(6+1)</f>
        <v>100</v>
      </c>
      <c r="I274" s="256" t="s">
        <v>205</v>
      </c>
      <c r="J274" s="257"/>
      <c r="K274" s="107">
        <f>(J231/I231)*100</f>
        <v>99.986568586833116</v>
      </c>
      <c r="L274" s="96"/>
    </row>
    <row r="275" spans="1:12" ht="35.5" customHeight="1">
      <c r="A275" s="250" t="s">
        <v>215</v>
      </c>
      <c r="B275" s="253"/>
      <c r="C275" s="253"/>
      <c r="D275" s="253"/>
      <c r="E275" s="253"/>
      <c r="F275" s="253"/>
      <c r="G275" s="253"/>
      <c r="H275" s="88">
        <f>H274</f>
        <v>100</v>
      </c>
      <c r="I275" s="256" t="s">
        <v>216</v>
      </c>
      <c r="J275" s="263"/>
      <c r="K275" s="322">
        <f>K274</f>
        <v>99.986568586833116</v>
      </c>
      <c r="L275" s="96"/>
    </row>
    <row r="276" spans="1:12" ht="37.5" customHeight="1">
      <c r="A276" s="252" t="s">
        <v>281</v>
      </c>
      <c r="B276" s="252"/>
      <c r="C276" s="252"/>
      <c r="D276" s="252"/>
      <c r="E276" s="252"/>
      <c r="F276" s="252"/>
      <c r="G276" s="252"/>
      <c r="H276" s="252"/>
      <c r="I276" s="252"/>
      <c r="J276" s="252"/>
      <c r="K276" s="252"/>
      <c r="L276" s="322">
        <f>(H275*0.8)+(K275*0.2)</f>
        <v>99.997313717366623</v>
      </c>
    </row>
    <row r="277" spans="1:12" ht="65.5" hidden="1" customHeight="1">
      <c r="A277" s="258"/>
      <c r="B277" s="258"/>
      <c r="C277" s="258"/>
      <c r="D277" s="258"/>
      <c r="E277" s="258"/>
      <c r="F277" s="258"/>
      <c r="G277" s="258"/>
      <c r="H277" s="106"/>
      <c r="I277" s="259"/>
      <c r="J277" s="259"/>
      <c r="K277" s="106"/>
      <c r="L277" s="106"/>
    </row>
    <row r="278" spans="1:12" ht="37.5" customHeight="1">
      <c r="A278" s="258" t="s">
        <v>278</v>
      </c>
      <c r="B278" s="258"/>
      <c r="C278" s="258"/>
      <c r="D278" s="258"/>
      <c r="E278" s="258"/>
      <c r="F278" s="258"/>
      <c r="G278" s="258"/>
      <c r="H278" s="258"/>
      <c r="I278" s="258"/>
      <c r="J278" s="258"/>
      <c r="K278" s="258"/>
      <c r="L278" s="108">
        <f>(L276+L229+L184)/3</f>
        <v>99.948277352200606</v>
      </c>
    </row>
    <row r="279" spans="1:12" ht="12" customHeight="1">
      <c r="A279" s="277"/>
      <c r="B279" s="277"/>
      <c r="C279" s="277"/>
      <c r="D279" s="277"/>
      <c r="E279" s="277"/>
      <c r="F279" s="277"/>
      <c r="G279" s="277"/>
      <c r="H279" s="277"/>
      <c r="I279" s="277"/>
      <c r="J279" s="277"/>
      <c r="K279" s="277"/>
      <c r="L279" s="277"/>
    </row>
    <row r="281" spans="1:12" ht="26.25" customHeight="1">
      <c r="A281" s="229" t="s">
        <v>132</v>
      </c>
      <c r="B281" s="229"/>
      <c r="C281" s="229"/>
      <c r="D281" s="229"/>
      <c r="E281" s="229"/>
    </row>
  </sheetData>
  <mergeCells count="480">
    <mergeCell ref="A265:D265"/>
    <mergeCell ref="A274:G274"/>
    <mergeCell ref="I274:J274"/>
    <mergeCell ref="A273:D273"/>
    <mergeCell ref="A275:G275"/>
    <mergeCell ref="I275:J275"/>
    <mergeCell ref="A266:L266"/>
    <mergeCell ref="K267:K271"/>
    <mergeCell ref="L267:L271"/>
    <mergeCell ref="B272:C272"/>
    <mergeCell ref="A191:L195"/>
    <mergeCell ref="A131:L131"/>
    <mergeCell ref="A211:D211"/>
    <mergeCell ref="A220:L220"/>
    <mergeCell ref="A267:A271"/>
    <mergeCell ref="B267:C271"/>
    <mergeCell ref="D267:D271"/>
    <mergeCell ref="E267:E271"/>
    <mergeCell ref="F267:F271"/>
    <mergeCell ref="K256:K260"/>
    <mergeCell ref="D29:D33"/>
    <mergeCell ref="E29:E33"/>
    <mergeCell ref="L11:L15"/>
    <mergeCell ref="L29:L33"/>
    <mergeCell ref="B16:C16"/>
    <mergeCell ref="A17:L17"/>
    <mergeCell ref="L19:L23"/>
    <mergeCell ref="F261:F262"/>
    <mergeCell ref="G261:G262"/>
    <mergeCell ref="F256:F260"/>
    <mergeCell ref="G256:G260"/>
    <mergeCell ref="H256:H260"/>
    <mergeCell ref="I256:I260"/>
    <mergeCell ref="G267:G271"/>
    <mergeCell ref="H267:H271"/>
    <mergeCell ref="I267:I271"/>
    <mergeCell ref="J267:J271"/>
    <mergeCell ref="L246:L250"/>
    <mergeCell ref="I251:I255"/>
    <mergeCell ref="J251:J255"/>
    <mergeCell ref="K246:K250"/>
    <mergeCell ref="L256:L260"/>
    <mergeCell ref="J256:J260"/>
    <mergeCell ref="F251:F255"/>
    <mergeCell ref="G251:G255"/>
    <mergeCell ref="H251:H255"/>
    <mergeCell ref="K251:K255"/>
    <mergeCell ref="L251:L255"/>
    <mergeCell ref="F246:F250"/>
    <mergeCell ref="G246:G250"/>
    <mergeCell ref="H246:H250"/>
    <mergeCell ref="I246:I250"/>
    <mergeCell ref="J246:J250"/>
    <mergeCell ref="I231:I235"/>
    <mergeCell ref="K231:K235"/>
    <mergeCell ref="L231:L235"/>
    <mergeCell ref="F241:F245"/>
    <mergeCell ref="G241:G245"/>
    <mergeCell ref="H241:H245"/>
    <mergeCell ref="I241:I245"/>
    <mergeCell ref="J241:J245"/>
    <mergeCell ref="A236:L240"/>
    <mergeCell ref="A241:A245"/>
    <mergeCell ref="L221:L225"/>
    <mergeCell ref="F206:F210"/>
    <mergeCell ref="G206:G210"/>
    <mergeCell ref="K241:K245"/>
    <mergeCell ref="F227:G227"/>
    <mergeCell ref="F231:F235"/>
    <mergeCell ref="G231:G235"/>
    <mergeCell ref="H231:H235"/>
    <mergeCell ref="J231:J235"/>
    <mergeCell ref="L241:L245"/>
    <mergeCell ref="F221:F225"/>
    <mergeCell ref="G221:G225"/>
    <mergeCell ref="H221:H225"/>
    <mergeCell ref="I221:I225"/>
    <mergeCell ref="J221:J225"/>
    <mergeCell ref="K221:K225"/>
    <mergeCell ref="K201:K205"/>
    <mergeCell ref="L201:L205"/>
    <mergeCell ref="H206:H210"/>
    <mergeCell ref="I206:I210"/>
    <mergeCell ref="J206:J210"/>
    <mergeCell ref="K206:K210"/>
    <mergeCell ref="L206:L210"/>
    <mergeCell ref="I196:I200"/>
    <mergeCell ref="J196:J200"/>
    <mergeCell ref="K196:K200"/>
    <mergeCell ref="L196:L200"/>
    <mergeCell ref="D186:D190"/>
    <mergeCell ref="F201:F205"/>
    <mergeCell ref="G201:G205"/>
    <mergeCell ref="H201:H205"/>
    <mergeCell ref="I201:I205"/>
    <mergeCell ref="J201:J205"/>
    <mergeCell ref="L170:L174"/>
    <mergeCell ref="I160:I164"/>
    <mergeCell ref="J160:J164"/>
    <mergeCell ref="F160:F164"/>
    <mergeCell ref="G160:G164"/>
    <mergeCell ref="H160:H164"/>
    <mergeCell ref="K160:K164"/>
    <mergeCell ref="L160:L164"/>
    <mergeCell ref="K170:K174"/>
    <mergeCell ref="K147:K151"/>
    <mergeCell ref="L147:L151"/>
    <mergeCell ref="I147:I151"/>
    <mergeCell ref="J147:J151"/>
    <mergeCell ref="F158:G158"/>
    <mergeCell ref="F170:F174"/>
    <mergeCell ref="G170:G174"/>
    <mergeCell ref="H170:H174"/>
    <mergeCell ref="I170:I174"/>
    <mergeCell ref="J170:J174"/>
    <mergeCell ref="I132:I136"/>
    <mergeCell ref="J132:J136"/>
    <mergeCell ref="F130:G130"/>
    <mergeCell ref="F119:F123"/>
    <mergeCell ref="F147:F151"/>
    <mergeCell ref="G147:G151"/>
    <mergeCell ref="H147:H151"/>
    <mergeCell ref="I129:J129"/>
    <mergeCell ref="H132:H136"/>
    <mergeCell ref="A129:G129"/>
    <mergeCell ref="L109:L113"/>
    <mergeCell ref="L114:L118"/>
    <mergeCell ref="L84:L88"/>
    <mergeCell ref="L89:L93"/>
    <mergeCell ref="L99:L103"/>
    <mergeCell ref="L119:L123"/>
    <mergeCell ref="L74:L78"/>
    <mergeCell ref="L79:L83"/>
    <mergeCell ref="L54:L58"/>
    <mergeCell ref="L59:L63"/>
    <mergeCell ref="L64:L68"/>
    <mergeCell ref="L104:L108"/>
    <mergeCell ref="L94:L98"/>
    <mergeCell ref="L39:L43"/>
    <mergeCell ref="A1:L1"/>
    <mergeCell ref="A2:L2"/>
    <mergeCell ref="F12:G14"/>
    <mergeCell ref="A3:L3"/>
    <mergeCell ref="A4:L4"/>
    <mergeCell ref="E19:E23"/>
    <mergeCell ref="A5:L5"/>
    <mergeCell ref="A11:A15"/>
    <mergeCell ref="B11:C15"/>
    <mergeCell ref="D11:G11"/>
    <mergeCell ref="H11:H15"/>
    <mergeCell ref="K11:K15"/>
    <mergeCell ref="I11:J14"/>
    <mergeCell ref="D6:J6"/>
    <mergeCell ref="L44:L48"/>
    <mergeCell ref="L49:L53"/>
    <mergeCell ref="A29:A33"/>
    <mergeCell ref="B29:C33"/>
    <mergeCell ref="L69:L73"/>
    <mergeCell ref="A19:A23"/>
    <mergeCell ref="B19:C23"/>
    <mergeCell ref="D19:D23"/>
    <mergeCell ref="L34:L38"/>
    <mergeCell ref="J19:J23"/>
    <mergeCell ref="A39:A43"/>
    <mergeCell ref="B39:C43"/>
    <mergeCell ref="D39:D43"/>
    <mergeCell ref="E39:E43"/>
    <mergeCell ref="A34:A38"/>
    <mergeCell ref="B34:C38"/>
    <mergeCell ref="D34:D38"/>
    <mergeCell ref="E34:E38"/>
    <mergeCell ref="I29:I33"/>
    <mergeCell ref="A49:A53"/>
    <mergeCell ref="B49:C53"/>
    <mergeCell ref="D49:D53"/>
    <mergeCell ref="E49:E53"/>
    <mergeCell ref="A44:A48"/>
    <mergeCell ref="B44:C48"/>
    <mergeCell ref="D44:D48"/>
    <mergeCell ref="E44:E48"/>
    <mergeCell ref="H49:H53"/>
    <mergeCell ref="A59:A63"/>
    <mergeCell ref="B59:C63"/>
    <mergeCell ref="D59:D63"/>
    <mergeCell ref="E59:E63"/>
    <mergeCell ref="A54:A58"/>
    <mergeCell ref="B54:C58"/>
    <mergeCell ref="D54:D58"/>
    <mergeCell ref="E54:E58"/>
    <mergeCell ref="A69:A73"/>
    <mergeCell ref="B69:C73"/>
    <mergeCell ref="D69:D73"/>
    <mergeCell ref="E69:E73"/>
    <mergeCell ref="A64:A68"/>
    <mergeCell ref="B64:C68"/>
    <mergeCell ref="D64:D68"/>
    <mergeCell ref="E64:E68"/>
    <mergeCell ref="A79:A83"/>
    <mergeCell ref="B79:C83"/>
    <mergeCell ref="D79:D83"/>
    <mergeCell ref="E79:E83"/>
    <mergeCell ref="A74:A78"/>
    <mergeCell ref="B74:C78"/>
    <mergeCell ref="D74:D78"/>
    <mergeCell ref="E74:E78"/>
    <mergeCell ref="A89:A93"/>
    <mergeCell ref="B89:C93"/>
    <mergeCell ref="D89:D93"/>
    <mergeCell ref="E89:E93"/>
    <mergeCell ref="A84:A88"/>
    <mergeCell ref="B84:C88"/>
    <mergeCell ref="D84:D88"/>
    <mergeCell ref="E84:E88"/>
    <mergeCell ref="A99:A103"/>
    <mergeCell ref="B99:C103"/>
    <mergeCell ref="D99:D103"/>
    <mergeCell ref="E99:E103"/>
    <mergeCell ref="A94:A98"/>
    <mergeCell ref="B94:C98"/>
    <mergeCell ref="D94:D98"/>
    <mergeCell ref="E94:E98"/>
    <mergeCell ref="A109:A113"/>
    <mergeCell ref="B109:C113"/>
    <mergeCell ref="D109:D113"/>
    <mergeCell ref="E109:E113"/>
    <mergeCell ref="A104:A108"/>
    <mergeCell ref="B104:C108"/>
    <mergeCell ref="D104:D108"/>
    <mergeCell ref="E104:E108"/>
    <mergeCell ref="A119:A123"/>
    <mergeCell ref="B119:C123"/>
    <mergeCell ref="D119:D123"/>
    <mergeCell ref="E119:E123"/>
    <mergeCell ref="A114:A118"/>
    <mergeCell ref="B114:C118"/>
    <mergeCell ref="D114:D118"/>
    <mergeCell ref="E114:E118"/>
    <mergeCell ref="A132:A136"/>
    <mergeCell ref="B132:C136"/>
    <mergeCell ref="D132:D136"/>
    <mergeCell ref="E132:E136"/>
    <mergeCell ref="G132:G136"/>
    <mergeCell ref="F132:F136"/>
    <mergeCell ref="K132:K136"/>
    <mergeCell ref="L132:L136"/>
    <mergeCell ref="A147:A151"/>
    <mergeCell ref="B147:C151"/>
    <mergeCell ref="D147:D151"/>
    <mergeCell ref="E147:E151"/>
    <mergeCell ref="A137:A141"/>
    <mergeCell ref="B137:C141"/>
    <mergeCell ref="D137:D141"/>
    <mergeCell ref="E137:E141"/>
    <mergeCell ref="A160:A164"/>
    <mergeCell ref="B160:C164"/>
    <mergeCell ref="A152:A156"/>
    <mergeCell ref="B152:C156"/>
    <mergeCell ref="D152:D156"/>
    <mergeCell ref="E152:E156"/>
    <mergeCell ref="E160:E164"/>
    <mergeCell ref="A158:D158"/>
    <mergeCell ref="D160:D164"/>
    <mergeCell ref="K186:K190"/>
    <mergeCell ref="E170:E174"/>
    <mergeCell ref="B170:C174"/>
    <mergeCell ref="D170:D174"/>
    <mergeCell ref="F176:G176"/>
    <mergeCell ref="B178:C178"/>
    <mergeCell ref="A176:D176"/>
    <mergeCell ref="J186:J190"/>
    <mergeCell ref="B180:C180"/>
    <mergeCell ref="A185:L185"/>
    <mergeCell ref="A196:A200"/>
    <mergeCell ref="G186:G190"/>
    <mergeCell ref="F186:F190"/>
    <mergeCell ref="H186:H190"/>
    <mergeCell ref="I186:I190"/>
    <mergeCell ref="E186:E190"/>
    <mergeCell ref="A186:A190"/>
    <mergeCell ref="G196:G200"/>
    <mergeCell ref="F196:F200"/>
    <mergeCell ref="H196:H200"/>
    <mergeCell ref="B241:C245"/>
    <mergeCell ref="D241:D245"/>
    <mergeCell ref="E241:E245"/>
    <mergeCell ref="D231:D235"/>
    <mergeCell ref="E231:E235"/>
    <mergeCell ref="E246:E250"/>
    <mergeCell ref="J119:J123"/>
    <mergeCell ref="K119:K123"/>
    <mergeCell ref="A230:L230"/>
    <mergeCell ref="A231:A235"/>
    <mergeCell ref="B231:C235"/>
    <mergeCell ref="B128:C128"/>
    <mergeCell ref="B126:C126"/>
    <mergeCell ref="B125:C125"/>
    <mergeCell ref="A159:L159"/>
    <mergeCell ref="L186:L190"/>
    <mergeCell ref="K104:K108"/>
    <mergeCell ref="I109:I113"/>
    <mergeCell ref="J109:J113"/>
    <mergeCell ref="I114:I118"/>
    <mergeCell ref="J114:J118"/>
    <mergeCell ref="K109:K113"/>
    <mergeCell ref="K114:K118"/>
    <mergeCell ref="K84:K88"/>
    <mergeCell ref="K89:K93"/>
    <mergeCell ref="K94:K98"/>
    <mergeCell ref="I99:I103"/>
    <mergeCell ref="J99:J103"/>
    <mergeCell ref="K99:K103"/>
    <mergeCell ref="E251:E255"/>
    <mergeCell ref="I84:I88"/>
    <mergeCell ref="J84:J88"/>
    <mergeCell ref="I89:I93"/>
    <mergeCell ref="J89:J93"/>
    <mergeCell ref="I94:I98"/>
    <mergeCell ref="J94:J98"/>
    <mergeCell ref="I104:I108"/>
    <mergeCell ref="J104:J108"/>
    <mergeCell ref="I119:I123"/>
    <mergeCell ref="J74:J78"/>
    <mergeCell ref="K64:K68"/>
    <mergeCell ref="K69:K73"/>
    <mergeCell ref="K74:K78"/>
    <mergeCell ref="I79:I83"/>
    <mergeCell ref="J79:J83"/>
    <mergeCell ref="K79:K83"/>
    <mergeCell ref="K49:K53"/>
    <mergeCell ref="I54:I58"/>
    <mergeCell ref="J54:J58"/>
    <mergeCell ref="K54:K58"/>
    <mergeCell ref="I59:I63"/>
    <mergeCell ref="J59:J63"/>
    <mergeCell ref="K59:K63"/>
    <mergeCell ref="K34:K38"/>
    <mergeCell ref="I39:I43"/>
    <mergeCell ref="J39:J43"/>
    <mergeCell ref="H84:H88"/>
    <mergeCell ref="K39:K43"/>
    <mergeCell ref="I44:I48"/>
    <mergeCell ref="J44:J48"/>
    <mergeCell ref="K44:K48"/>
    <mergeCell ref="I49:I53"/>
    <mergeCell ref="J49:J53"/>
    <mergeCell ref="G119:G123"/>
    <mergeCell ref="H119:H123"/>
    <mergeCell ref="J29:J33"/>
    <mergeCell ref="I34:I38"/>
    <mergeCell ref="J34:J38"/>
    <mergeCell ref="I64:I68"/>
    <mergeCell ref="J64:J68"/>
    <mergeCell ref="I69:I73"/>
    <mergeCell ref="J69:J73"/>
    <mergeCell ref="I74:I78"/>
    <mergeCell ref="F109:F113"/>
    <mergeCell ref="G109:G113"/>
    <mergeCell ref="H109:H113"/>
    <mergeCell ref="F114:F118"/>
    <mergeCell ref="G114:G118"/>
    <mergeCell ref="H114:H118"/>
    <mergeCell ref="F99:F103"/>
    <mergeCell ref="G99:G103"/>
    <mergeCell ref="H99:H103"/>
    <mergeCell ref="F104:F108"/>
    <mergeCell ref="G104:G108"/>
    <mergeCell ref="H104:H108"/>
    <mergeCell ref="F89:F93"/>
    <mergeCell ref="G89:G93"/>
    <mergeCell ref="H89:H93"/>
    <mergeCell ref="F94:F98"/>
    <mergeCell ref="G94:G98"/>
    <mergeCell ref="H94:H98"/>
    <mergeCell ref="A279:L279"/>
    <mergeCell ref="F74:F78"/>
    <mergeCell ref="G74:G78"/>
    <mergeCell ref="H74:H78"/>
    <mergeCell ref="A278:K278"/>
    <mergeCell ref="F79:F83"/>
    <mergeCell ref="G79:G83"/>
    <mergeCell ref="H79:H83"/>
    <mergeCell ref="F84:F88"/>
    <mergeCell ref="G84:G88"/>
    <mergeCell ref="G59:G63"/>
    <mergeCell ref="H59:H63"/>
    <mergeCell ref="G64:G68"/>
    <mergeCell ref="H64:H68"/>
    <mergeCell ref="F69:F73"/>
    <mergeCell ref="G69:G73"/>
    <mergeCell ref="H69:H73"/>
    <mergeCell ref="A281:E281"/>
    <mergeCell ref="D12:D15"/>
    <mergeCell ref="E12:E15"/>
    <mergeCell ref="F19:F23"/>
    <mergeCell ref="G19:G23"/>
    <mergeCell ref="A130:D130"/>
    <mergeCell ref="G44:G48"/>
    <mergeCell ref="F49:F53"/>
    <mergeCell ref="G49:G53"/>
    <mergeCell ref="F64:F68"/>
    <mergeCell ref="B127:C127"/>
    <mergeCell ref="A261:A262"/>
    <mergeCell ref="B261:C262"/>
    <mergeCell ref="D261:D262"/>
    <mergeCell ref="A246:A250"/>
    <mergeCell ref="B246:C250"/>
    <mergeCell ref="D246:D250"/>
    <mergeCell ref="A251:A255"/>
    <mergeCell ref="B251:C255"/>
    <mergeCell ref="D251:D255"/>
    <mergeCell ref="F39:F43"/>
    <mergeCell ref="G39:G43"/>
    <mergeCell ref="H39:H43"/>
    <mergeCell ref="F44:F48"/>
    <mergeCell ref="H44:H48"/>
    <mergeCell ref="B124:C124"/>
    <mergeCell ref="F54:F58"/>
    <mergeCell ref="G54:G58"/>
    <mergeCell ref="H54:H58"/>
    <mergeCell ref="F59:F63"/>
    <mergeCell ref="K19:K23"/>
    <mergeCell ref="F29:F33"/>
    <mergeCell ref="G29:G33"/>
    <mergeCell ref="F34:F38"/>
    <mergeCell ref="G34:G38"/>
    <mergeCell ref="H29:H33"/>
    <mergeCell ref="H34:H38"/>
    <mergeCell ref="H19:H23"/>
    <mergeCell ref="I19:I23"/>
    <mergeCell ref="K29:K33"/>
    <mergeCell ref="A227:D227"/>
    <mergeCell ref="A183:G183"/>
    <mergeCell ref="I183:J183"/>
    <mergeCell ref="B221:C225"/>
    <mergeCell ref="D221:D225"/>
    <mergeCell ref="E221:E225"/>
    <mergeCell ref="A226:G226"/>
    <mergeCell ref="I226:J226"/>
    <mergeCell ref="A201:A205"/>
    <mergeCell ref="B201:C205"/>
    <mergeCell ref="E196:E200"/>
    <mergeCell ref="A170:A174"/>
    <mergeCell ref="A206:A210"/>
    <mergeCell ref="B206:C210"/>
    <mergeCell ref="D206:D210"/>
    <mergeCell ref="B186:C190"/>
    <mergeCell ref="A177:L177"/>
    <mergeCell ref="A182:D182"/>
    <mergeCell ref="D201:D205"/>
    <mergeCell ref="E201:E205"/>
    <mergeCell ref="I157:J157"/>
    <mergeCell ref="A221:A225"/>
    <mergeCell ref="A277:G277"/>
    <mergeCell ref="I277:J277"/>
    <mergeCell ref="A175:G175"/>
    <mergeCell ref="I175:J175"/>
    <mergeCell ref="A181:G181"/>
    <mergeCell ref="I181:J181"/>
    <mergeCell ref="B196:C200"/>
    <mergeCell ref="D196:D200"/>
    <mergeCell ref="A276:K276"/>
    <mergeCell ref="A229:K229"/>
    <mergeCell ref="B256:C260"/>
    <mergeCell ref="D256:D260"/>
    <mergeCell ref="E256:E260"/>
    <mergeCell ref="A228:G228"/>
    <mergeCell ref="I228:J228"/>
    <mergeCell ref="B264:C264"/>
    <mergeCell ref="E261:E262"/>
    <mergeCell ref="A256:A260"/>
    <mergeCell ref="A165:L169"/>
    <mergeCell ref="A179:L179"/>
    <mergeCell ref="A24:L28"/>
    <mergeCell ref="A18:L18"/>
    <mergeCell ref="A142:L146"/>
    <mergeCell ref="B263:C263"/>
    <mergeCell ref="A184:K184"/>
    <mergeCell ref="E206:E210"/>
    <mergeCell ref="I130:J130"/>
    <mergeCell ref="A157:G157"/>
  </mergeCells>
  <pageMargins left="0.43307086614173229" right="0.31496062992125984" top="0.82677165354330717" bottom="0.35433070866141736" header="0.47244094488188981" footer="0.31496062992125984"/>
  <pageSetup paperSize="9" scale="45" fitToWidth="2" fitToHeight="6" orientation="landscape" r:id="rId1"/>
  <rowBreaks count="5" manualBreakCount="5">
    <brk id="53" max="12" man="1"/>
    <brk id="98" max="12" man="1"/>
    <brk id="124" max="12" man="1"/>
    <brk id="151" max="12" man="1"/>
    <brk id="205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№ 1 ОТЧЁТ</vt:lpstr>
      <vt:lpstr>Приложение № 2 ОЦЕНКА</vt:lpstr>
      <vt:lpstr>'Приложение № 1 ОТЧЁТ'!Заголовки_для_печати</vt:lpstr>
      <vt:lpstr>'Приложение № 2 ОЦЕНКА'!Заголовки_для_печати</vt:lpstr>
      <vt:lpstr>'Приложение № 1 ОТЧЁТ'!Область_печати</vt:lpstr>
      <vt:lpstr>'Приложение № 2 ОЦЕНКА'!Область_печати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2023-05-03T06:34:58Z</cp:lastPrinted>
  <dcterms:created xsi:type="dcterms:W3CDTF">1996-10-08T23:32:33Z</dcterms:created>
  <dcterms:modified xsi:type="dcterms:W3CDTF">2023-05-03T06:37:58Z</dcterms:modified>
</cp:coreProperties>
</file>