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780" windowWidth="19420" windowHeight="6080" activeTab="1"/>
  </bookViews>
  <sheets>
    <sheet name="Приложение № 1 ОТЧЁТ" sheetId="6" r:id="rId1"/>
    <sheet name="Приложение № 2 ОЦЕНКА" sheetId="8" r:id="rId2"/>
  </sheets>
  <definedNames>
    <definedName name="_xlnm.Print_Titles" localSheetId="0">'Приложение № 1 ОТЧЁТ'!$17:$17</definedName>
    <definedName name="_xlnm.Print_Titles" localSheetId="1">'Приложение № 2 ОЦЕНКА'!$16:$16</definedName>
    <definedName name="_xlnm.Print_Area" localSheetId="0">'Приложение № 1 ОТЧЁТ'!$A$1:$V$352</definedName>
    <definedName name="_xlnm.Print_Area" localSheetId="1">'Приложение № 2 ОЦЕНКА'!$A$1:$M$281</definedName>
  </definedNames>
  <calcPr calcId="125725"/>
</workbook>
</file>

<file path=xl/calcChain.xml><?xml version="1.0" encoding="utf-8"?>
<calcChain xmlns="http://schemas.openxmlformats.org/spreadsheetml/2006/main">
  <c r="H272" i="8"/>
  <c r="H264"/>
  <c r="H271" l="1"/>
  <c r="J266"/>
  <c r="K266" s="1"/>
  <c r="I266"/>
  <c r="J263"/>
  <c r="I263"/>
  <c r="J262"/>
  <c r="I262"/>
  <c r="H262"/>
  <c r="J261"/>
  <c r="I261"/>
  <c r="J254"/>
  <c r="I254"/>
  <c r="J249"/>
  <c r="I249"/>
  <c r="J244"/>
  <c r="I244"/>
  <c r="J239"/>
  <c r="J229" s="1"/>
  <c r="I239"/>
  <c r="I264" s="1"/>
  <c r="J219"/>
  <c r="I219"/>
  <c r="J204"/>
  <c r="I204"/>
  <c r="J199"/>
  <c r="I199"/>
  <c r="J194"/>
  <c r="I194"/>
  <c r="J178"/>
  <c r="I178"/>
  <c r="J152"/>
  <c r="J147" s="1"/>
  <c r="I152"/>
  <c r="I147" s="1"/>
  <c r="H152"/>
  <c r="H153" s="1"/>
  <c r="J168"/>
  <c r="I168"/>
  <c r="J139"/>
  <c r="I139"/>
  <c r="J120"/>
  <c r="I120"/>
  <c r="J119"/>
  <c r="I119"/>
  <c r="J114"/>
  <c r="I114"/>
  <c r="J109"/>
  <c r="I109"/>
  <c r="J104"/>
  <c r="I104"/>
  <c r="J99"/>
  <c r="I99"/>
  <c r="J94"/>
  <c r="I94"/>
  <c r="J89"/>
  <c r="I89"/>
  <c r="J84"/>
  <c r="I84"/>
  <c r="J79"/>
  <c r="I79"/>
  <c r="J74"/>
  <c r="I74"/>
  <c r="J69"/>
  <c r="I69"/>
  <c r="J64"/>
  <c r="I64"/>
  <c r="J59"/>
  <c r="I59"/>
  <c r="J54"/>
  <c r="I54"/>
  <c r="J49"/>
  <c r="I49"/>
  <c r="J39"/>
  <c r="I39"/>
  <c r="J34"/>
  <c r="I34"/>
  <c r="J29"/>
  <c r="I29"/>
  <c r="I19" s="1"/>
  <c r="G110" i="6"/>
  <c r="G345"/>
  <c r="G346"/>
  <c r="H345"/>
  <c r="H346"/>
  <c r="I345"/>
  <c r="I346"/>
  <c r="N345"/>
  <c r="N346"/>
  <c r="M345"/>
  <c r="M346"/>
  <c r="L345"/>
  <c r="L346"/>
  <c r="K345"/>
  <c r="K346"/>
  <c r="J345"/>
  <c r="J346"/>
  <c r="J275"/>
  <c r="K275"/>
  <c r="L275"/>
  <c r="M275"/>
  <c r="N275"/>
  <c r="J274"/>
  <c r="K274"/>
  <c r="L274"/>
  <c r="M274"/>
  <c r="N274"/>
  <c r="J273"/>
  <c r="K273"/>
  <c r="L273"/>
  <c r="M273"/>
  <c r="N273"/>
  <c r="I273"/>
  <c r="H274"/>
  <c r="I274"/>
  <c r="H275"/>
  <c r="I275"/>
  <c r="G275"/>
  <c r="G274"/>
  <c r="G344"/>
  <c r="G339"/>
  <c r="G340"/>
  <c r="G338"/>
  <c r="G273"/>
  <c r="H273"/>
  <c r="H279"/>
  <c r="H280"/>
  <c r="H278"/>
  <c r="G279"/>
  <c r="G280"/>
  <c r="G278"/>
  <c r="H284"/>
  <c r="H285"/>
  <c r="H283"/>
  <c r="G284"/>
  <c r="G285"/>
  <c r="G283"/>
  <c r="H289"/>
  <c r="H290"/>
  <c r="H291"/>
  <c r="H292"/>
  <c r="G289"/>
  <c r="G290"/>
  <c r="G291"/>
  <c r="G292"/>
  <c r="H288"/>
  <c r="G288"/>
  <c r="H294"/>
  <c r="H295"/>
  <c r="G294"/>
  <c r="G295"/>
  <c r="H293"/>
  <c r="G293"/>
  <c r="H299"/>
  <c r="H300"/>
  <c r="H301"/>
  <c r="H302"/>
  <c r="G299"/>
  <c r="G300"/>
  <c r="G301"/>
  <c r="G302"/>
  <c r="H298"/>
  <c r="G298"/>
  <c r="H304"/>
  <c r="H305"/>
  <c r="H306"/>
  <c r="H307"/>
  <c r="G304"/>
  <c r="G305"/>
  <c r="G306"/>
  <c r="G307"/>
  <c r="H303"/>
  <c r="G303"/>
  <c r="H341"/>
  <c r="H342"/>
  <c r="G341"/>
  <c r="G342"/>
  <c r="M240"/>
  <c r="N240"/>
  <c r="M242"/>
  <c r="N242"/>
  <c r="M243"/>
  <c r="N243"/>
  <c r="M268"/>
  <c r="N268"/>
  <c r="M267"/>
  <c r="N267"/>
  <c r="N347" s="1"/>
  <c r="N348"/>
  <c r="M347"/>
  <c r="M348"/>
  <c r="M344"/>
  <c r="N344"/>
  <c r="N339"/>
  <c r="N340"/>
  <c r="N338"/>
  <c r="M339"/>
  <c r="M340"/>
  <c r="M338"/>
  <c r="M313"/>
  <c r="N313"/>
  <c r="M308"/>
  <c r="N308"/>
  <c r="M303"/>
  <c r="N303"/>
  <c r="M293"/>
  <c r="N293"/>
  <c r="M277"/>
  <c r="N277"/>
  <c r="M276"/>
  <c r="N276"/>
  <c r="N341"/>
  <c r="N342"/>
  <c r="M341"/>
  <c r="M342"/>
  <c r="H334"/>
  <c r="H335"/>
  <c r="H336"/>
  <c r="H337"/>
  <c r="H333"/>
  <c r="G334"/>
  <c r="G335"/>
  <c r="G336"/>
  <c r="G337"/>
  <c r="G333"/>
  <c r="N333"/>
  <c r="M333"/>
  <c r="H329"/>
  <c r="H330"/>
  <c r="H331"/>
  <c r="H332"/>
  <c r="G329"/>
  <c r="G330"/>
  <c r="G331"/>
  <c r="G332"/>
  <c r="N328"/>
  <c r="H328" s="1"/>
  <c r="M328"/>
  <c r="G328" s="1"/>
  <c r="H324"/>
  <c r="H325"/>
  <c r="H326"/>
  <c r="H327"/>
  <c r="G324"/>
  <c r="G325"/>
  <c r="G326"/>
  <c r="G327"/>
  <c r="N323"/>
  <c r="H323" s="1"/>
  <c r="M323"/>
  <c r="G323" s="1"/>
  <c r="H319"/>
  <c r="H320"/>
  <c r="H321"/>
  <c r="H322"/>
  <c r="G319"/>
  <c r="G320"/>
  <c r="G321"/>
  <c r="G322"/>
  <c r="N318"/>
  <c r="H318" s="1"/>
  <c r="M318"/>
  <c r="G318" s="1"/>
  <c r="M298"/>
  <c r="N298"/>
  <c r="M288"/>
  <c r="N288"/>
  <c r="M283"/>
  <c r="N283"/>
  <c r="M278"/>
  <c r="N278"/>
  <c r="F329"/>
  <c r="F330"/>
  <c r="F331"/>
  <c r="F332"/>
  <c r="F328"/>
  <c r="F324"/>
  <c r="F325"/>
  <c r="F326"/>
  <c r="F327"/>
  <c r="F323"/>
  <c r="M264"/>
  <c r="N264"/>
  <c r="N266"/>
  <c r="M266"/>
  <c r="M259"/>
  <c r="N259"/>
  <c r="M254"/>
  <c r="N254"/>
  <c r="M249"/>
  <c r="M239" s="1"/>
  <c r="N249"/>
  <c r="M241"/>
  <c r="N239"/>
  <c r="N241"/>
  <c r="M244"/>
  <c r="N244"/>
  <c r="N220"/>
  <c r="N221"/>
  <c r="N219"/>
  <c r="N224"/>
  <c r="N189"/>
  <c r="H189" s="1"/>
  <c r="N188"/>
  <c r="H188" s="1"/>
  <c r="M188"/>
  <c r="G188"/>
  <c r="H182"/>
  <c r="H183"/>
  <c r="G182"/>
  <c r="G183"/>
  <c r="H181"/>
  <c r="G181"/>
  <c r="N168"/>
  <c r="N167"/>
  <c r="M168"/>
  <c r="M166" s="1"/>
  <c r="M167"/>
  <c r="N181"/>
  <c r="H167"/>
  <c r="H168"/>
  <c r="G169"/>
  <c r="N25"/>
  <c r="N26"/>
  <c r="N24"/>
  <c r="N34"/>
  <c r="N39"/>
  <c r="J19" i="8" l="1"/>
  <c r="K121" s="1"/>
  <c r="I229"/>
  <c r="K272" s="1"/>
  <c r="K262"/>
  <c r="K153"/>
  <c r="K152"/>
  <c r="N166" i="6"/>
  <c r="H166" s="1"/>
  <c r="N150"/>
  <c r="N120"/>
  <c r="N110"/>
  <c r="N105"/>
  <c r="N100"/>
  <c r="N95"/>
  <c r="N90"/>
  <c r="N85"/>
  <c r="N80"/>
  <c r="N75"/>
  <c r="N70"/>
  <c r="M24"/>
  <c r="M26"/>
  <c r="M25"/>
  <c r="H151"/>
  <c r="H152"/>
  <c r="H153"/>
  <c r="H154"/>
  <c r="G151"/>
  <c r="G152"/>
  <c r="G153"/>
  <c r="G154"/>
  <c r="H150"/>
  <c r="G150"/>
  <c r="H126"/>
  <c r="H127"/>
  <c r="H128"/>
  <c r="H129"/>
  <c r="G126"/>
  <c r="G127"/>
  <c r="G128"/>
  <c r="G129"/>
  <c r="H125"/>
  <c r="G125"/>
  <c r="H116"/>
  <c r="H117"/>
  <c r="H118"/>
  <c r="H119"/>
  <c r="H115"/>
  <c r="G116"/>
  <c r="G117"/>
  <c r="G118"/>
  <c r="G119"/>
  <c r="G115"/>
  <c r="N65"/>
  <c r="N55"/>
  <c r="G30" l="1"/>
  <c r="G29"/>
  <c r="G31"/>
  <c r="H35"/>
  <c r="H34"/>
  <c r="G35"/>
  <c r="G36"/>
  <c r="G34"/>
  <c r="H40"/>
  <c r="H41"/>
  <c r="H39"/>
  <c r="G40"/>
  <c r="G41"/>
  <c r="G39"/>
  <c r="G45"/>
  <c r="G46"/>
  <c r="H44"/>
  <c r="G44"/>
  <c r="H50"/>
  <c r="H51"/>
  <c r="G50"/>
  <c r="G51"/>
  <c r="G49"/>
  <c r="H56"/>
  <c r="H57"/>
  <c r="G56"/>
  <c r="G57"/>
  <c r="H55"/>
  <c r="G55"/>
  <c r="H66"/>
  <c r="H65"/>
  <c r="G66"/>
  <c r="G65"/>
  <c r="H71"/>
  <c r="H72"/>
  <c r="H70"/>
  <c r="G71"/>
  <c r="G72"/>
  <c r="G73"/>
  <c r="G70"/>
  <c r="H76"/>
  <c r="H77"/>
  <c r="H75"/>
  <c r="G76"/>
  <c r="G77"/>
  <c r="G75"/>
  <c r="G81"/>
  <c r="H81"/>
  <c r="G82"/>
  <c r="H82"/>
  <c r="H80"/>
  <c r="G80"/>
  <c r="H86"/>
  <c r="H87"/>
  <c r="H85"/>
  <c r="G86"/>
  <c r="G87"/>
  <c r="G88"/>
  <c r="G85"/>
  <c r="H91"/>
  <c r="H92"/>
  <c r="H93"/>
  <c r="H94"/>
  <c r="H90"/>
  <c r="G91"/>
  <c r="G92"/>
  <c r="G93"/>
  <c r="G94"/>
  <c r="G90"/>
  <c r="H96"/>
  <c r="H97"/>
  <c r="H95"/>
  <c r="G96"/>
  <c r="G97"/>
  <c r="G95"/>
  <c r="H101"/>
  <c r="H102"/>
  <c r="G101"/>
  <c r="G102"/>
  <c r="G103"/>
  <c r="G100"/>
  <c r="H100"/>
  <c r="H106"/>
  <c r="H107"/>
  <c r="H108"/>
  <c r="H105"/>
  <c r="G106"/>
  <c r="G107"/>
  <c r="G108"/>
  <c r="G105"/>
  <c r="H111"/>
  <c r="H112"/>
  <c r="H113"/>
  <c r="H110"/>
  <c r="G111"/>
  <c r="G112"/>
  <c r="G113"/>
  <c r="H121"/>
  <c r="H122"/>
  <c r="H120"/>
  <c r="G121"/>
  <c r="G122"/>
  <c r="G120"/>
  <c r="M189"/>
  <c r="M190"/>
  <c r="N232"/>
  <c r="N233"/>
  <c r="M232"/>
  <c r="M220"/>
  <c r="M221"/>
  <c r="M222"/>
  <c r="M219"/>
  <c r="M224"/>
  <c r="N204"/>
  <c r="N230" s="1"/>
  <c r="N205"/>
  <c r="N231" s="1"/>
  <c r="M204"/>
  <c r="M230" s="1"/>
  <c r="M205"/>
  <c r="M203"/>
  <c r="M208"/>
  <c r="N208"/>
  <c r="N203" s="1"/>
  <c r="H198"/>
  <c r="H199"/>
  <c r="H200"/>
  <c r="H201"/>
  <c r="G198"/>
  <c r="G199"/>
  <c r="G200"/>
  <c r="G201"/>
  <c r="N197"/>
  <c r="M197"/>
  <c r="G197" s="1"/>
  <c r="F198"/>
  <c r="F199"/>
  <c r="F200"/>
  <c r="F201"/>
  <c r="F197"/>
  <c r="K187"/>
  <c r="L187"/>
  <c r="M192"/>
  <c r="M181"/>
  <c r="G161"/>
  <c r="G162"/>
  <c r="G160"/>
  <c r="M160"/>
  <c r="H156"/>
  <c r="H157"/>
  <c r="G156"/>
  <c r="G157"/>
  <c r="J155"/>
  <c r="K155"/>
  <c r="L155"/>
  <c r="M155"/>
  <c r="N155"/>
  <c r="H155" s="1"/>
  <c r="I155"/>
  <c r="G155" s="1"/>
  <c r="M150"/>
  <c r="N145"/>
  <c r="M145"/>
  <c r="M140"/>
  <c r="N140"/>
  <c r="M135"/>
  <c r="N135"/>
  <c r="M130"/>
  <c r="N130"/>
  <c r="M125"/>
  <c r="N125"/>
  <c r="M120"/>
  <c r="M115"/>
  <c r="N115"/>
  <c r="M110"/>
  <c r="M105"/>
  <c r="M100"/>
  <c r="M95"/>
  <c r="M90"/>
  <c r="M85"/>
  <c r="M80"/>
  <c r="M75"/>
  <c r="M70"/>
  <c r="M65"/>
  <c r="K53"/>
  <c r="I53" s="1"/>
  <c r="L53"/>
  <c r="J53" s="1"/>
  <c r="M55"/>
  <c r="M49"/>
  <c r="N49"/>
  <c r="H49" s="1"/>
  <c r="M44"/>
  <c r="N44"/>
  <c r="M39"/>
  <c r="M34"/>
  <c r="M29"/>
  <c r="N29"/>
  <c r="M187" l="1"/>
  <c r="M231"/>
  <c r="G189"/>
  <c r="N192"/>
  <c r="N187"/>
  <c r="H197"/>
  <c r="H162"/>
  <c r="H161"/>
  <c r="N160"/>
  <c r="H160" s="1"/>
  <c r="K219" i="8"/>
  <c r="K178"/>
  <c r="H219"/>
  <c r="K29"/>
  <c r="J271"/>
  <c r="K271" s="1"/>
  <c r="I271"/>
  <c r="J264"/>
  <c r="K264" s="1"/>
  <c r="H266"/>
  <c r="J209"/>
  <c r="I209"/>
  <c r="K263"/>
  <c r="K261"/>
  <c r="K254"/>
  <c r="K249"/>
  <c r="K244"/>
  <c r="K239"/>
  <c r="K204"/>
  <c r="K199"/>
  <c r="K194"/>
  <c r="K168"/>
  <c r="K139"/>
  <c r="K120"/>
  <c r="K119"/>
  <c r="K114"/>
  <c r="K109"/>
  <c r="K104"/>
  <c r="K99"/>
  <c r="K94"/>
  <c r="K89"/>
  <c r="K84"/>
  <c r="K79"/>
  <c r="K74"/>
  <c r="K69"/>
  <c r="K64"/>
  <c r="K59"/>
  <c r="K54"/>
  <c r="K49"/>
  <c r="K39"/>
  <c r="K34"/>
  <c r="H139"/>
  <c r="H144" s="1"/>
  <c r="H263"/>
  <c r="H261"/>
  <c r="H254"/>
  <c r="H249"/>
  <c r="H244"/>
  <c r="H204"/>
  <c r="H199"/>
  <c r="H239"/>
  <c r="H194"/>
  <c r="H178"/>
  <c r="H179" s="1"/>
  <c r="H168"/>
  <c r="H173" s="1"/>
  <c r="H120"/>
  <c r="H119"/>
  <c r="H114"/>
  <c r="H109"/>
  <c r="H104"/>
  <c r="H99"/>
  <c r="H94"/>
  <c r="H89"/>
  <c r="H84"/>
  <c r="H79"/>
  <c r="H74"/>
  <c r="H69"/>
  <c r="H64"/>
  <c r="H59"/>
  <c r="H54"/>
  <c r="H49"/>
  <c r="H39"/>
  <c r="H34"/>
  <c r="H29"/>
  <c r="J176"/>
  <c r="I176"/>
  <c r="J124"/>
  <c r="I124"/>
  <c r="L276" i="6"/>
  <c r="L277"/>
  <c r="L339"/>
  <c r="L340"/>
  <c r="K340"/>
  <c r="K339"/>
  <c r="H314"/>
  <c r="H315"/>
  <c r="G314"/>
  <c r="G315"/>
  <c r="G316"/>
  <c r="G317"/>
  <c r="H317"/>
  <c r="L313"/>
  <c r="H313" s="1"/>
  <c r="K313"/>
  <c r="G313" s="1"/>
  <c r="H309"/>
  <c r="H310"/>
  <c r="G312"/>
  <c r="G309"/>
  <c r="G310"/>
  <c r="G311"/>
  <c r="H311"/>
  <c r="L308"/>
  <c r="H308"/>
  <c r="K308"/>
  <c r="L303"/>
  <c r="K303"/>
  <c r="L298"/>
  <c r="K298"/>
  <c r="L293"/>
  <c r="K293"/>
  <c r="L288"/>
  <c r="K288"/>
  <c r="L283"/>
  <c r="K283"/>
  <c r="L278"/>
  <c r="K278"/>
  <c r="K338" s="1"/>
  <c r="L259"/>
  <c r="K259"/>
  <c r="K240"/>
  <c r="K241"/>
  <c r="K242"/>
  <c r="K243"/>
  <c r="G240"/>
  <c r="L240"/>
  <c r="L241"/>
  <c r="L242"/>
  <c r="L243"/>
  <c r="L265"/>
  <c r="H265"/>
  <c r="L266"/>
  <c r="L267"/>
  <c r="L268"/>
  <c r="K265"/>
  <c r="G265" s="1"/>
  <c r="K266"/>
  <c r="K267"/>
  <c r="G267" s="1"/>
  <c r="K268"/>
  <c r="G268" s="1"/>
  <c r="L254"/>
  <c r="K254"/>
  <c r="L249"/>
  <c r="K249"/>
  <c r="L244"/>
  <c r="L239" s="1"/>
  <c r="K244"/>
  <c r="K239" s="1"/>
  <c r="L167"/>
  <c r="L168"/>
  <c r="K167"/>
  <c r="G167" s="1"/>
  <c r="K168"/>
  <c r="G168" s="1"/>
  <c r="L25"/>
  <c r="L26"/>
  <c r="K28"/>
  <c r="K233" s="1"/>
  <c r="L28"/>
  <c r="L233" s="1"/>
  <c r="L348" s="1"/>
  <c r="K25"/>
  <c r="K26"/>
  <c r="K27"/>
  <c r="L27"/>
  <c r="K220"/>
  <c r="L220"/>
  <c r="K221"/>
  <c r="L221"/>
  <c r="K222"/>
  <c r="L222"/>
  <c r="K223"/>
  <c r="L223"/>
  <c r="G223"/>
  <c r="H225"/>
  <c r="H220" s="1"/>
  <c r="H226"/>
  <c r="H221" s="1"/>
  <c r="H227"/>
  <c r="H222" s="1"/>
  <c r="H228"/>
  <c r="H223" s="1"/>
  <c r="G225"/>
  <c r="G220" s="1"/>
  <c r="G226"/>
  <c r="G221"/>
  <c r="G227"/>
  <c r="G222" s="1"/>
  <c r="L224"/>
  <c r="L219" s="1"/>
  <c r="K224"/>
  <c r="K219" s="1"/>
  <c r="I204"/>
  <c r="J204"/>
  <c r="K204"/>
  <c r="K230" s="1"/>
  <c r="L204"/>
  <c r="I205"/>
  <c r="J205"/>
  <c r="K205"/>
  <c r="L205"/>
  <c r="I206"/>
  <c r="I232" s="1"/>
  <c r="J206"/>
  <c r="K206"/>
  <c r="K232" s="1"/>
  <c r="L206"/>
  <c r="H209"/>
  <c r="H204" s="1"/>
  <c r="H210"/>
  <c r="H205" s="1"/>
  <c r="G209"/>
  <c r="G204" s="1"/>
  <c r="G210"/>
  <c r="G205" s="1"/>
  <c r="L208"/>
  <c r="L203" s="1"/>
  <c r="K208"/>
  <c r="K203" s="1"/>
  <c r="G185"/>
  <c r="G184"/>
  <c r="L181"/>
  <c r="L166" s="1"/>
  <c r="K181"/>
  <c r="K166" s="1"/>
  <c r="G166" s="1"/>
  <c r="H146"/>
  <c r="H147"/>
  <c r="G147"/>
  <c r="G146"/>
  <c r="H141"/>
  <c r="H142"/>
  <c r="G141"/>
  <c r="G142"/>
  <c r="H136"/>
  <c r="H137"/>
  <c r="G136"/>
  <c r="G137"/>
  <c r="G138"/>
  <c r="H131"/>
  <c r="H132"/>
  <c r="G131"/>
  <c r="G25" s="1"/>
  <c r="G132"/>
  <c r="G26" s="1"/>
  <c r="G133"/>
  <c r="G134"/>
  <c r="G67"/>
  <c r="H30"/>
  <c r="L150"/>
  <c r="K150"/>
  <c r="L145"/>
  <c r="H145" s="1"/>
  <c r="K145"/>
  <c r="G145" s="1"/>
  <c r="L140"/>
  <c r="H140" s="1"/>
  <c r="K140"/>
  <c r="G140" s="1"/>
  <c r="L135"/>
  <c r="H135" s="1"/>
  <c r="K135"/>
  <c r="G135" s="1"/>
  <c r="L130"/>
  <c r="H130" s="1"/>
  <c r="K130"/>
  <c r="G130"/>
  <c r="G24" s="1"/>
  <c r="L125"/>
  <c r="K125"/>
  <c r="L120"/>
  <c r="K120"/>
  <c r="L115"/>
  <c r="K115"/>
  <c r="L110"/>
  <c r="K110"/>
  <c r="L105"/>
  <c r="K105"/>
  <c r="L100"/>
  <c r="K100"/>
  <c r="L95"/>
  <c r="K95"/>
  <c r="L90"/>
  <c r="K90"/>
  <c r="L85"/>
  <c r="K85"/>
  <c r="L80"/>
  <c r="K80"/>
  <c r="L75"/>
  <c r="K75"/>
  <c r="L70"/>
  <c r="K70"/>
  <c r="L65"/>
  <c r="K65"/>
  <c r="L55"/>
  <c r="K55"/>
  <c r="L49"/>
  <c r="K49"/>
  <c r="L44"/>
  <c r="K44"/>
  <c r="L39"/>
  <c r="K39"/>
  <c r="L34"/>
  <c r="K34"/>
  <c r="L29"/>
  <c r="K29"/>
  <c r="F223"/>
  <c r="F228" s="1"/>
  <c r="F220"/>
  <c r="F225" s="1"/>
  <c r="F221"/>
  <c r="F226" s="1"/>
  <c r="F222"/>
  <c r="F227" s="1"/>
  <c r="F219"/>
  <c r="F224" s="1"/>
  <c r="H123"/>
  <c r="H124"/>
  <c r="H114"/>
  <c r="F225" i="8"/>
  <c r="J158"/>
  <c r="I158"/>
  <c r="K44"/>
  <c r="H44"/>
  <c r="J184"/>
  <c r="I184"/>
  <c r="J129"/>
  <c r="J15"/>
  <c r="I15"/>
  <c r="I339" i="6"/>
  <c r="I340"/>
  <c r="I341"/>
  <c r="I342"/>
  <c r="I303"/>
  <c r="I298"/>
  <c r="G297"/>
  <c r="G296"/>
  <c r="I293"/>
  <c r="I288"/>
  <c r="G286"/>
  <c r="G287"/>
  <c r="I283"/>
  <c r="G281"/>
  <c r="G282"/>
  <c r="I278"/>
  <c r="I207"/>
  <c r="I233" s="1"/>
  <c r="G214"/>
  <c r="G215"/>
  <c r="G216"/>
  <c r="G217"/>
  <c r="G213"/>
  <c r="G211"/>
  <c r="G212"/>
  <c r="I208"/>
  <c r="I203" s="1"/>
  <c r="G193"/>
  <c r="G194"/>
  <c r="G195"/>
  <c r="G196"/>
  <c r="I192"/>
  <c r="G192" s="1"/>
  <c r="G190"/>
  <c r="G191"/>
  <c r="I187"/>
  <c r="I168"/>
  <c r="I167"/>
  <c r="J167"/>
  <c r="G177"/>
  <c r="G178"/>
  <c r="G179"/>
  <c r="G180"/>
  <c r="G170" s="1"/>
  <c r="I176"/>
  <c r="G176" s="1"/>
  <c r="J266"/>
  <c r="I266"/>
  <c r="G266" s="1"/>
  <c r="I242"/>
  <c r="G242"/>
  <c r="I243"/>
  <c r="G243"/>
  <c r="I241"/>
  <c r="I239"/>
  <c r="I259"/>
  <c r="G261"/>
  <c r="G259" s="1"/>
  <c r="I254"/>
  <c r="J254"/>
  <c r="G256"/>
  <c r="G254" s="1"/>
  <c r="I249"/>
  <c r="G249" s="1"/>
  <c r="G251"/>
  <c r="I244"/>
  <c r="G244" s="1"/>
  <c r="I26"/>
  <c r="J26"/>
  <c r="I25"/>
  <c r="J25"/>
  <c r="J24" s="1"/>
  <c r="G89"/>
  <c r="I85"/>
  <c r="I125"/>
  <c r="G123"/>
  <c r="G124"/>
  <c r="I120"/>
  <c r="I115"/>
  <c r="G114"/>
  <c r="I110"/>
  <c r="G109"/>
  <c r="I105"/>
  <c r="G104"/>
  <c r="I100"/>
  <c r="G98"/>
  <c r="G99"/>
  <c r="J95"/>
  <c r="I95"/>
  <c r="I90"/>
  <c r="G83"/>
  <c r="G84"/>
  <c r="I80"/>
  <c r="I75"/>
  <c r="G78"/>
  <c r="G79"/>
  <c r="G74"/>
  <c r="I70"/>
  <c r="G68"/>
  <c r="G69"/>
  <c r="I65"/>
  <c r="G58"/>
  <c r="G59"/>
  <c r="I55"/>
  <c r="I49"/>
  <c r="G47"/>
  <c r="G48"/>
  <c r="I44"/>
  <c r="G42"/>
  <c r="G43"/>
  <c r="I34"/>
  <c r="I29"/>
  <c r="I24"/>
  <c r="J29"/>
  <c r="J16"/>
  <c r="R16" s="1"/>
  <c r="I16"/>
  <c r="Q16" s="1"/>
  <c r="J340"/>
  <c r="H340" s="1"/>
  <c r="J276"/>
  <c r="H276" s="1"/>
  <c r="J277"/>
  <c r="J339"/>
  <c r="H339" s="1"/>
  <c r="J303"/>
  <c r="F304"/>
  <c r="F309" s="1"/>
  <c r="F314" s="1"/>
  <c r="F305"/>
  <c r="F310"/>
  <c r="F315" s="1"/>
  <c r="F306"/>
  <c r="F311"/>
  <c r="F316" s="1"/>
  <c r="F307"/>
  <c r="F312" s="1"/>
  <c r="F317" s="1"/>
  <c r="F303"/>
  <c r="F308" s="1"/>
  <c r="F313" s="1"/>
  <c r="J298"/>
  <c r="H297"/>
  <c r="H296"/>
  <c r="J293"/>
  <c r="J288"/>
  <c r="H287"/>
  <c r="H286"/>
  <c r="J283"/>
  <c r="H282"/>
  <c r="H281"/>
  <c r="J278"/>
  <c r="H263"/>
  <c r="H262"/>
  <c r="H260"/>
  <c r="J259"/>
  <c r="H259" s="1"/>
  <c r="H258"/>
  <c r="H257"/>
  <c r="H256"/>
  <c r="H254" s="1"/>
  <c r="H255"/>
  <c r="H253"/>
  <c r="H252"/>
  <c r="H251"/>
  <c r="H250"/>
  <c r="J249"/>
  <c r="H249"/>
  <c r="H248"/>
  <c r="H247"/>
  <c r="H246"/>
  <c r="H245"/>
  <c r="J244"/>
  <c r="H244"/>
  <c r="J243"/>
  <c r="J268" s="1"/>
  <c r="H268" s="1"/>
  <c r="J242"/>
  <c r="H242"/>
  <c r="J241"/>
  <c r="J240"/>
  <c r="J239" s="1"/>
  <c r="H239" s="1"/>
  <c r="H214"/>
  <c r="J213"/>
  <c r="H212"/>
  <c r="H211"/>
  <c r="J208"/>
  <c r="J203" s="1"/>
  <c r="J207"/>
  <c r="H207" s="1"/>
  <c r="H206"/>
  <c r="H196"/>
  <c r="H195"/>
  <c r="H194"/>
  <c r="H193"/>
  <c r="J192"/>
  <c r="J191"/>
  <c r="J190"/>
  <c r="J187" s="1"/>
  <c r="J189"/>
  <c r="J188"/>
  <c r="H185"/>
  <c r="J181"/>
  <c r="J176"/>
  <c r="J166" s="1"/>
  <c r="J171"/>
  <c r="J170"/>
  <c r="J169"/>
  <c r="J168"/>
  <c r="F129"/>
  <c r="F134"/>
  <c r="F139" s="1"/>
  <c r="F144" s="1"/>
  <c r="F149" s="1"/>
  <c r="F154" s="1"/>
  <c r="F159" s="1"/>
  <c r="F164" s="1"/>
  <c r="F128"/>
  <c r="F133" s="1"/>
  <c r="F138" s="1"/>
  <c r="F143" s="1"/>
  <c r="F148" s="1"/>
  <c r="F153" s="1"/>
  <c r="F158" s="1"/>
  <c r="F163" s="1"/>
  <c r="F127"/>
  <c r="F132" s="1"/>
  <c r="F137" s="1"/>
  <c r="F142" s="1"/>
  <c r="F147" s="1"/>
  <c r="F152" s="1"/>
  <c r="F157" s="1"/>
  <c r="F162" s="1"/>
  <c r="F126"/>
  <c r="F131" s="1"/>
  <c r="F136" s="1"/>
  <c r="F141" s="1"/>
  <c r="F146" s="1"/>
  <c r="F151" s="1"/>
  <c r="F156" s="1"/>
  <c r="F161" s="1"/>
  <c r="J125"/>
  <c r="F125"/>
  <c r="F130" s="1"/>
  <c r="F135" s="1"/>
  <c r="F140" s="1"/>
  <c r="F145" s="1"/>
  <c r="F150" s="1"/>
  <c r="F155" s="1"/>
  <c r="F160" s="1"/>
  <c r="J120"/>
  <c r="F119"/>
  <c r="F124" s="1"/>
  <c r="F118"/>
  <c r="F123" s="1"/>
  <c r="F117"/>
  <c r="F122" s="1"/>
  <c r="F116"/>
  <c r="F121" s="1"/>
  <c r="J115"/>
  <c r="F115"/>
  <c r="F120" s="1"/>
  <c r="J110"/>
  <c r="J105"/>
  <c r="H104"/>
  <c r="H103"/>
  <c r="H99"/>
  <c r="H98"/>
  <c r="J90"/>
  <c r="H89"/>
  <c r="H88"/>
  <c r="J85"/>
  <c r="H84"/>
  <c r="H83"/>
  <c r="J80"/>
  <c r="H79"/>
  <c r="H78"/>
  <c r="J75"/>
  <c r="H74"/>
  <c r="H73"/>
  <c r="J70"/>
  <c r="J65"/>
  <c r="H59"/>
  <c r="H58"/>
  <c r="J55"/>
  <c r="H53"/>
  <c r="H52"/>
  <c r="J49"/>
  <c r="H48"/>
  <c r="H47"/>
  <c r="H46"/>
  <c r="H45"/>
  <c r="J44"/>
  <c r="H43"/>
  <c r="H42"/>
  <c r="J39"/>
  <c r="H38"/>
  <c r="H37"/>
  <c r="H36"/>
  <c r="J34"/>
  <c r="H33"/>
  <c r="H32"/>
  <c r="H31"/>
  <c r="H29" s="1"/>
  <c r="J100"/>
  <c r="J267"/>
  <c r="H267" s="1"/>
  <c r="H261"/>
  <c r="I166"/>
  <c r="G206"/>
  <c r="G207"/>
  <c r="L133" i="8"/>
  <c r="H184" i="6"/>
  <c r="H180"/>
  <c r="H179"/>
  <c r="H178"/>
  <c r="H177"/>
  <c r="H175"/>
  <c r="H174"/>
  <c r="H173"/>
  <c r="H171" s="1"/>
  <c r="H172"/>
  <c r="H170"/>
  <c r="H190"/>
  <c r="J341"/>
  <c r="H316"/>
  <c r="I264"/>
  <c r="G208"/>
  <c r="G203" s="1"/>
  <c r="G224"/>
  <c r="G219" s="1"/>
  <c r="H224"/>
  <c r="H219" s="1"/>
  <c r="L264"/>
  <c r="H241"/>
  <c r="H208"/>
  <c r="H203" s="1"/>
  <c r="H266"/>
  <c r="G241"/>
  <c r="H243"/>
  <c r="G308"/>
  <c r="H312"/>
  <c r="K347"/>
  <c r="K224" i="8" l="1"/>
  <c r="K226" s="1"/>
  <c r="H224"/>
  <c r="H226" s="1"/>
  <c r="H121"/>
  <c r="H181" s="1"/>
  <c r="K209"/>
  <c r="K273"/>
  <c r="K173"/>
  <c r="H209"/>
  <c r="G276" i="6"/>
  <c r="I276" s="1"/>
  <c r="F337"/>
  <c r="F322"/>
  <c r="F333"/>
  <c r="F318"/>
  <c r="F336"/>
  <c r="F321"/>
  <c r="F335"/>
  <c r="F320"/>
  <c r="F334"/>
  <c r="F319"/>
  <c r="H25"/>
  <c r="H26"/>
  <c r="H24"/>
  <c r="H187"/>
  <c r="N229"/>
  <c r="G187"/>
  <c r="G229" s="1"/>
  <c r="M229"/>
  <c r="I347"/>
  <c r="L230"/>
  <c r="L232"/>
  <c r="L347" s="1"/>
  <c r="J264"/>
  <c r="H264" s="1"/>
  <c r="I338"/>
  <c r="J342"/>
  <c r="J338" s="1"/>
  <c r="H338" s="1"/>
  <c r="I229"/>
  <c r="G28"/>
  <c r="G233" s="1"/>
  <c r="J231"/>
  <c r="L338"/>
  <c r="H122" i="8"/>
  <c r="G133"/>
  <c r="L132"/>
  <c r="G132" s="1"/>
  <c r="H176" i="6"/>
  <c r="H277"/>
  <c r="H28"/>
  <c r="J232"/>
  <c r="H169"/>
  <c r="J230"/>
  <c r="I231"/>
  <c r="I230"/>
  <c r="I348"/>
  <c r="K231"/>
  <c r="L231"/>
  <c r="G239"/>
  <c r="H273" i="8"/>
  <c r="L274" s="1"/>
  <c r="H231" i="6"/>
  <c r="H27"/>
  <c r="H232" s="1"/>
  <c r="H347" s="1"/>
  <c r="H230"/>
  <c r="J233"/>
  <c r="J348" s="1"/>
  <c r="H192"/>
  <c r="G27"/>
  <c r="G232" s="1"/>
  <c r="G347" s="1"/>
  <c r="K24"/>
  <c r="K229" s="1"/>
  <c r="K344" s="1"/>
  <c r="L24"/>
  <c r="L229" s="1"/>
  <c r="K348"/>
  <c r="K264"/>
  <c r="G264" s="1"/>
  <c r="K144" i="8"/>
  <c r="K179"/>
  <c r="L131"/>
  <c r="G231" i="6"/>
  <c r="H229"/>
  <c r="J229"/>
  <c r="I344"/>
  <c r="J347"/>
  <c r="H240"/>
  <c r="G277"/>
  <c r="I277" s="1"/>
  <c r="H191"/>
  <c r="L227" i="8" l="1"/>
  <c r="K181"/>
  <c r="L182" s="1"/>
  <c r="H233" i="6"/>
  <c r="H348" s="1"/>
  <c r="H344"/>
  <c r="G348"/>
  <c r="G230"/>
  <c r="J344"/>
  <c r="L344"/>
  <c r="L130" i="8"/>
  <c r="G131"/>
  <c r="L276" l="1"/>
  <c r="L129"/>
  <c r="G130"/>
  <c r="G129" s="1"/>
</calcChain>
</file>

<file path=xl/comments1.xml><?xml version="1.0" encoding="utf-8"?>
<comments xmlns="http://schemas.openxmlformats.org/spreadsheetml/2006/main">
  <authors>
    <author>КБ 7 -4</author>
    <author>USER1</author>
  </authors>
  <commentList>
    <comment ref="B29" authorId="0">
      <text>
        <r>
          <rPr>
            <b/>
            <sz val="14"/>
            <color indexed="81"/>
            <rFont val="Tahoma"/>
            <family val="2"/>
            <charset val="204"/>
          </rPr>
          <t>10010</t>
        </r>
      </text>
    </comment>
    <comment ref="B34" authorId="0">
      <text>
        <r>
          <rPr>
            <b/>
            <sz val="16"/>
            <color indexed="81"/>
            <rFont val="Tahoma"/>
            <family val="2"/>
            <charset val="204"/>
          </rPr>
          <t xml:space="preserve">10020
</t>
        </r>
      </text>
    </comment>
    <comment ref="B39" authorId="0">
      <text>
        <r>
          <rPr>
            <b/>
            <sz val="16"/>
            <color indexed="81"/>
            <rFont val="Tahoma"/>
            <family val="2"/>
            <charset val="204"/>
          </rPr>
          <t>10030</t>
        </r>
        <r>
          <rPr>
            <sz val="9"/>
            <color indexed="81"/>
            <rFont val="Tahoma"/>
            <family val="2"/>
            <charset val="204"/>
          </rPr>
          <t xml:space="preserve">
</t>
        </r>
      </text>
    </comment>
    <comment ref="B44" authorId="0">
      <text>
        <r>
          <rPr>
            <b/>
            <sz val="14"/>
            <color indexed="81"/>
            <rFont val="Tahoma"/>
            <family val="2"/>
            <charset val="204"/>
          </rPr>
          <t>71320, S1320</t>
        </r>
        <r>
          <rPr>
            <sz val="9"/>
            <color indexed="81"/>
            <rFont val="Tahoma"/>
            <family val="2"/>
            <charset val="204"/>
          </rPr>
          <t xml:space="preserve">
</t>
        </r>
        <r>
          <rPr>
            <b/>
            <sz val="14"/>
            <color indexed="81"/>
            <rFont val="Tahoma"/>
            <family val="2"/>
            <charset val="204"/>
          </rPr>
          <t>10130</t>
        </r>
      </text>
    </comment>
    <comment ref="B49" authorId="0">
      <text>
        <r>
          <rPr>
            <b/>
            <sz val="14"/>
            <color indexed="81"/>
            <rFont val="Tahoma"/>
            <family val="2"/>
            <charset val="204"/>
          </rPr>
          <t>70150, S0150</t>
        </r>
        <r>
          <rPr>
            <sz val="9"/>
            <color indexed="81"/>
            <rFont val="Tahoma"/>
            <family val="2"/>
            <charset val="204"/>
          </rPr>
          <t xml:space="preserve">
</t>
        </r>
      </text>
    </comment>
    <comment ref="B55" authorId="0">
      <text>
        <r>
          <rPr>
            <b/>
            <sz val="14"/>
            <color indexed="81"/>
            <rFont val="Tahoma"/>
            <family val="2"/>
            <charset val="204"/>
          </rPr>
          <t>L3042</t>
        </r>
        <r>
          <rPr>
            <sz val="9"/>
            <color indexed="81"/>
            <rFont val="Tahoma"/>
            <family val="2"/>
            <charset val="204"/>
          </rPr>
          <t xml:space="preserve">
</t>
        </r>
      </text>
    </comment>
    <comment ref="B65" authorId="0">
      <text>
        <r>
          <rPr>
            <b/>
            <sz val="14"/>
            <color indexed="81"/>
            <rFont val="Tahoma"/>
            <family val="2"/>
            <charset val="204"/>
          </rPr>
          <t>10070</t>
        </r>
        <r>
          <rPr>
            <sz val="9"/>
            <color indexed="81"/>
            <rFont val="Tahoma"/>
            <family val="2"/>
            <charset val="204"/>
          </rPr>
          <t xml:space="preserve">
</t>
        </r>
      </text>
    </comment>
    <comment ref="B70" authorId="0">
      <text>
        <r>
          <rPr>
            <b/>
            <sz val="14"/>
            <color indexed="81"/>
            <rFont val="Tahoma"/>
            <family val="2"/>
            <charset val="204"/>
          </rPr>
          <t>70780,S0780</t>
        </r>
      </text>
    </comment>
    <comment ref="B75" authorId="0">
      <text>
        <r>
          <rPr>
            <b/>
            <sz val="14"/>
            <color indexed="81"/>
            <rFont val="Tahoma"/>
            <family val="2"/>
            <charset val="204"/>
          </rPr>
          <t>10080</t>
        </r>
        <r>
          <rPr>
            <sz val="9"/>
            <color indexed="81"/>
            <rFont val="Tahoma"/>
            <family val="2"/>
            <charset val="204"/>
          </rPr>
          <t xml:space="preserve">
</t>
        </r>
      </text>
    </comment>
    <comment ref="B80" authorId="0">
      <text>
        <r>
          <rPr>
            <b/>
            <sz val="14"/>
            <color indexed="81"/>
            <rFont val="Tahoma"/>
            <family val="2"/>
            <charset val="204"/>
          </rPr>
          <t>10100</t>
        </r>
        <r>
          <rPr>
            <sz val="9"/>
            <color indexed="81"/>
            <rFont val="Tahoma"/>
            <family val="2"/>
            <charset val="204"/>
          </rPr>
          <t xml:space="preserve">
</t>
        </r>
      </text>
    </comment>
    <comment ref="B85" authorId="0">
      <text>
        <r>
          <rPr>
            <b/>
            <sz val="14"/>
            <color indexed="81"/>
            <rFont val="Tahoma"/>
            <family val="2"/>
            <charset val="204"/>
          </rPr>
          <t>70080</t>
        </r>
        <r>
          <rPr>
            <sz val="9"/>
            <color indexed="81"/>
            <rFont val="Tahoma"/>
            <family val="2"/>
            <charset val="204"/>
          </rPr>
          <t xml:space="preserve">
</t>
        </r>
      </text>
    </comment>
    <comment ref="B90" authorId="0">
      <text>
        <r>
          <rPr>
            <b/>
            <sz val="14"/>
            <color indexed="81"/>
            <rFont val="Tahoma"/>
            <family val="2"/>
            <charset val="204"/>
          </rPr>
          <t>70110</t>
        </r>
      </text>
    </comment>
    <comment ref="B95" authorId="0">
      <text>
        <r>
          <rPr>
            <b/>
            <sz val="14"/>
            <color indexed="81"/>
            <rFont val="Tahoma"/>
            <family val="2"/>
            <charset val="204"/>
          </rPr>
          <t>70100, S0100</t>
        </r>
        <r>
          <rPr>
            <sz val="9"/>
            <color indexed="81"/>
            <rFont val="Tahoma"/>
            <family val="2"/>
            <charset val="204"/>
          </rPr>
          <t xml:space="preserve">
</t>
        </r>
      </text>
    </comment>
    <comment ref="B100" authorId="0">
      <text>
        <r>
          <rPr>
            <b/>
            <sz val="14"/>
            <color indexed="81"/>
            <rFont val="Tahoma"/>
            <family val="2"/>
            <charset val="204"/>
          </rPr>
          <t>10050</t>
        </r>
        <r>
          <rPr>
            <sz val="9"/>
            <color indexed="81"/>
            <rFont val="Tahoma"/>
            <family val="2"/>
            <charset val="204"/>
          </rPr>
          <t xml:space="preserve">
</t>
        </r>
      </text>
    </comment>
    <comment ref="B105" authorId="0">
      <text>
        <r>
          <rPr>
            <b/>
            <sz val="14"/>
            <color indexed="81"/>
            <rFont val="Tahoma"/>
            <family val="2"/>
            <charset val="204"/>
          </rPr>
          <t xml:space="preserve">10060
</t>
        </r>
      </text>
    </comment>
    <comment ref="B110" authorId="0">
      <text>
        <r>
          <rPr>
            <b/>
            <sz val="16"/>
            <color indexed="81"/>
            <rFont val="Tahoma"/>
            <family val="2"/>
            <charset val="204"/>
          </rPr>
          <t>53032</t>
        </r>
        <r>
          <rPr>
            <sz val="9"/>
            <color indexed="81"/>
            <rFont val="Tahoma"/>
            <family val="2"/>
            <charset val="204"/>
          </rPr>
          <t xml:space="preserve">
</t>
        </r>
      </text>
    </comment>
    <comment ref="B115" authorId="1">
      <text>
        <r>
          <rPr>
            <b/>
            <sz val="9"/>
            <color indexed="81"/>
            <rFont val="Tahoma"/>
            <family val="2"/>
            <charset val="204"/>
          </rPr>
          <t>USER1:</t>
        </r>
        <r>
          <rPr>
            <sz val="9"/>
            <color indexed="81"/>
            <rFont val="Tahoma"/>
            <family val="2"/>
            <charset val="204"/>
          </rPr>
          <t xml:space="preserve">
</t>
        </r>
        <r>
          <rPr>
            <sz val="14"/>
            <color indexed="81"/>
            <rFont val="Tahoma"/>
            <family val="2"/>
            <charset val="204"/>
          </rPr>
          <t>70990</t>
        </r>
      </text>
    </comment>
    <comment ref="B120"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72230</t>
        </r>
      </text>
    </comment>
    <comment ref="B125"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70140</t>
        </r>
      </text>
    </comment>
    <comment ref="B130" authorId="1">
      <text>
        <r>
          <rPr>
            <sz val="18"/>
            <color indexed="81"/>
            <rFont val="Tahoma"/>
            <family val="2"/>
            <charset val="204"/>
          </rPr>
          <t xml:space="preserve">
72240</t>
        </r>
      </text>
    </comment>
    <comment ref="B135" authorId="1">
      <text>
        <r>
          <rPr>
            <sz val="9"/>
            <color indexed="81"/>
            <rFont val="Tahoma"/>
            <family val="2"/>
            <charset val="204"/>
          </rPr>
          <t xml:space="preserve">
</t>
        </r>
        <r>
          <rPr>
            <sz val="14"/>
            <color indexed="81"/>
            <rFont val="Tahoma"/>
            <family val="2"/>
            <charset val="204"/>
          </rPr>
          <t>71400</t>
        </r>
      </text>
    </comment>
    <comment ref="B140" authorId="1">
      <text>
        <r>
          <rPr>
            <b/>
            <sz val="12"/>
            <color indexed="81"/>
            <rFont val="Tahoma"/>
            <family val="2"/>
            <charset val="204"/>
          </rPr>
          <t>LП020</t>
        </r>
      </text>
    </comment>
    <comment ref="B145" authorId="1">
      <text>
        <r>
          <rPr>
            <b/>
            <sz val="9"/>
            <color indexed="81"/>
            <rFont val="Tahoma"/>
            <family val="2"/>
            <charset val="204"/>
          </rPr>
          <t>USER1:</t>
        </r>
        <r>
          <rPr>
            <sz val="9"/>
            <color indexed="81"/>
            <rFont val="Tahoma"/>
            <family val="2"/>
            <charset val="204"/>
          </rPr>
          <t xml:space="preserve">
</t>
        </r>
        <r>
          <rPr>
            <b/>
            <sz val="16"/>
            <color indexed="81"/>
            <rFont val="Tahoma"/>
            <family val="2"/>
            <charset val="204"/>
          </rPr>
          <t>71740</t>
        </r>
      </text>
    </comment>
    <comment ref="B150" authorId="1">
      <text>
        <r>
          <rPr>
            <b/>
            <sz val="9"/>
            <color indexed="81"/>
            <rFont val="Tahoma"/>
            <family val="2"/>
            <charset val="204"/>
          </rPr>
          <t>USER1:</t>
        </r>
        <r>
          <rPr>
            <sz val="9"/>
            <color indexed="81"/>
            <rFont val="Tahoma"/>
            <family val="2"/>
            <charset val="204"/>
          </rPr>
          <t xml:space="preserve">
</t>
        </r>
        <r>
          <rPr>
            <sz val="18"/>
            <color indexed="81"/>
            <rFont val="Tahoma"/>
            <family val="2"/>
            <charset val="204"/>
          </rPr>
          <t>72550</t>
        </r>
      </text>
    </comment>
    <comment ref="B155" authorId="1">
      <text>
        <r>
          <rPr>
            <b/>
            <sz val="9"/>
            <color indexed="81"/>
            <rFont val="Tahoma"/>
            <family val="2"/>
            <charset val="204"/>
          </rPr>
          <t>USER1:</t>
        </r>
        <r>
          <rPr>
            <sz val="9"/>
            <color indexed="81"/>
            <rFont val="Tahoma"/>
            <family val="2"/>
            <charset val="204"/>
          </rPr>
          <t xml:space="preserve">
</t>
        </r>
        <r>
          <rPr>
            <sz val="20"/>
            <color indexed="81"/>
            <rFont val="Tahoma"/>
            <family val="2"/>
            <charset val="204"/>
          </rPr>
          <t>10105</t>
        </r>
      </text>
    </comment>
    <comment ref="B160"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70560</t>
        </r>
      </text>
    </comment>
    <comment ref="B171" authorId="0">
      <text>
        <r>
          <rPr>
            <b/>
            <sz val="16"/>
            <color indexed="81"/>
            <rFont val="Tahoma"/>
            <family val="2"/>
            <charset val="204"/>
          </rPr>
          <t>51691</t>
        </r>
        <r>
          <rPr>
            <sz val="9"/>
            <color indexed="81"/>
            <rFont val="Tahoma"/>
            <family val="2"/>
            <charset val="204"/>
          </rPr>
          <t xml:space="preserve">
</t>
        </r>
      </text>
    </comment>
    <comment ref="B176" authorId="0">
      <text>
        <r>
          <rPr>
            <b/>
            <sz val="14"/>
            <color indexed="81"/>
            <rFont val="Tahoma"/>
            <family val="2"/>
            <charset val="204"/>
          </rPr>
          <t>71930, S1930</t>
        </r>
        <r>
          <rPr>
            <sz val="9"/>
            <color indexed="81"/>
            <rFont val="Tahoma"/>
            <family val="2"/>
            <charset val="204"/>
          </rPr>
          <t xml:space="preserve">
</t>
        </r>
      </text>
    </comment>
    <comment ref="B181" authorId="0">
      <text>
        <r>
          <rPr>
            <b/>
            <sz val="14"/>
            <color indexed="81"/>
            <rFont val="Tahoma"/>
            <family val="2"/>
            <charset val="204"/>
          </rPr>
          <t xml:space="preserve">72110
</t>
        </r>
        <r>
          <rPr>
            <sz val="9"/>
            <color indexed="81"/>
            <rFont val="Tahoma"/>
            <family val="2"/>
            <charset val="204"/>
          </rPr>
          <t xml:space="preserve">
</t>
        </r>
      </text>
    </comment>
    <comment ref="B192" authorId="0">
      <text>
        <r>
          <rPr>
            <b/>
            <sz val="14"/>
            <color indexed="81"/>
            <rFont val="Tahoma"/>
            <family val="2"/>
            <charset val="204"/>
          </rPr>
          <t>50970</t>
        </r>
      </text>
    </comment>
    <comment ref="B208" authorId="0">
      <text>
        <r>
          <rPr>
            <b/>
            <sz val="14"/>
            <color indexed="81"/>
            <rFont val="Tahoma"/>
            <family val="2"/>
            <charset val="204"/>
          </rPr>
          <t>07.03:  70100, S0100</t>
        </r>
      </text>
    </comment>
    <comment ref="B213" authorId="0">
      <text>
        <r>
          <rPr>
            <b/>
            <sz val="14"/>
            <color indexed="81"/>
            <rFont val="Tahoma"/>
            <family val="2"/>
            <charset val="204"/>
          </rPr>
          <t xml:space="preserve">10030 </t>
        </r>
      </text>
    </comment>
    <comment ref="B219" authorId="1">
      <text>
        <r>
          <rPr>
            <b/>
            <sz val="12"/>
            <color indexed="81"/>
            <rFont val="Tahoma"/>
            <family val="2"/>
            <charset val="204"/>
          </rPr>
          <t>USER1:</t>
        </r>
        <r>
          <rPr>
            <sz val="12"/>
            <color indexed="81"/>
            <rFont val="Tahoma"/>
            <family val="2"/>
            <charset val="204"/>
          </rPr>
          <t xml:space="preserve">
51791</t>
        </r>
      </text>
    </comment>
    <comment ref="B244" authorId="0">
      <text>
        <r>
          <rPr>
            <b/>
            <sz val="14"/>
            <color indexed="81"/>
            <rFont val="Tahoma"/>
            <family val="2"/>
            <charset val="204"/>
          </rPr>
          <t>70290</t>
        </r>
        <r>
          <rPr>
            <sz val="9"/>
            <color indexed="81"/>
            <rFont val="Tahoma"/>
            <family val="2"/>
            <charset val="204"/>
          </rPr>
          <t xml:space="preserve">
</t>
        </r>
      </text>
    </comment>
    <comment ref="B249" authorId="0">
      <text>
        <r>
          <rPr>
            <b/>
            <sz val="14"/>
            <color indexed="81"/>
            <rFont val="Tahoma"/>
            <family val="2"/>
            <charset val="204"/>
          </rPr>
          <t>70330</t>
        </r>
        <r>
          <rPr>
            <sz val="9"/>
            <color indexed="81"/>
            <rFont val="Tahoma"/>
            <family val="2"/>
            <charset val="204"/>
          </rPr>
          <t xml:space="preserve">
</t>
        </r>
      </text>
    </comment>
    <comment ref="B254" authorId="0">
      <text>
        <r>
          <rPr>
            <b/>
            <sz val="14"/>
            <color indexed="81"/>
            <rFont val="Tahoma"/>
            <family val="2"/>
            <charset val="204"/>
          </rPr>
          <t>71250</t>
        </r>
        <r>
          <rPr>
            <sz val="9"/>
            <color indexed="81"/>
            <rFont val="Tahoma"/>
            <family val="2"/>
            <charset val="204"/>
          </rPr>
          <t xml:space="preserve">
</t>
        </r>
      </text>
    </comment>
    <comment ref="B259" authorId="0">
      <text>
        <r>
          <rPr>
            <b/>
            <sz val="14"/>
            <color indexed="81"/>
            <rFont val="Tahoma"/>
            <family val="2"/>
            <charset val="204"/>
          </rPr>
          <t>70010</t>
        </r>
      </text>
    </comment>
    <comment ref="B278" authorId="0">
      <text>
        <r>
          <rPr>
            <b/>
            <sz val="16"/>
            <color indexed="81"/>
            <rFont val="Tahoma"/>
            <family val="2"/>
            <charset val="204"/>
          </rPr>
          <t>10010</t>
        </r>
        <r>
          <rPr>
            <sz val="9"/>
            <color indexed="81"/>
            <rFont val="Tahoma"/>
            <family val="2"/>
            <charset val="204"/>
          </rPr>
          <t xml:space="preserve">
</t>
        </r>
      </text>
    </comment>
    <comment ref="B283" authorId="0">
      <text>
        <r>
          <rPr>
            <b/>
            <sz val="14"/>
            <color indexed="81"/>
            <rFont val="Tahoma"/>
            <family val="2"/>
            <charset val="204"/>
          </rPr>
          <t>19980</t>
        </r>
      </text>
    </comment>
    <comment ref="B288" authorId="0">
      <text>
        <r>
          <rPr>
            <b/>
            <sz val="16"/>
            <color indexed="81"/>
            <rFont val="Tahoma"/>
            <family val="2"/>
            <charset val="204"/>
          </rPr>
          <t>70100, S0100</t>
        </r>
        <r>
          <rPr>
            <sz val="9"/>
            <color indexed="81"/>
            <rFont val="Tahoma"/>
            <family val="2"/>
            <charset val="204"/>
          </rPr>
          <t xml:space="preserve">
</t>
        </r>
      </text>
    </comment>
    <comment ref="B293" authorId="0">
      <text>
        <r>
          <rPr>
            <b/>
            <sz val="14"/>
            <color indexed="81"/>
            <rFont val="Tahoma"/>
            <family val="2"/>
            <charset val="204"/>
          </rPr>
          <t>70140 - ОБ, 10020 - МБ</t>
        </r>
        <r>
          <rPr>
            <sz val="9"/>
            <color indexed="81"/>
            <rFont val="Tahoma"/>
            <family val="2"/>
            <charset val="204"/>
          </rPr>
          <t xml:space="preserve">
</t>
        </r>
      </text>
    </comment>
    <comment ref="B298" authorId="0">
      <text>
        <r>
          <rPr>
            <b/>
            <sz val="16"/>
            <color indexed="81"/>
            <rFont val="Tahoma"/>
            <family val="2"/>
            <charset val="204"/>
          </rPr>
          <t>19990</t>
        </r>
        <r>
          <rPr>
            <sz val="9"/>
            <color indexed="81"/>
            <rFont val="Tahoma"/>
            <family val="2"/>
            <charset val="204"/>
          </rPr>
          <t xml:space="preserve">
</t>
        </r>
      </text>
    </comment>
    <comment ref="B303" authorId="1">
      <text>
        <r>
          <rPr>
            <b/>
            <sz val="9"/>
            <color indexed="81"/>
            <rFont val="Tahoma"/>
            <family val="2"/>
            <charset val="204"/>
          </rPr>
          <t>USER1:</t>
        </r>
        <r>
          <rPr>
            <sz val="9"/>
            <color indexed="81"/>
            <rFont val="Tahoma"/>
            <family val="2"/>
            <charset val="204"/>
          </rPr>
          <t xml:space="preserve">
</t>
        </r>
        <r>
          <rPr>
            <b/>
            <sz val="14"/>
            <color indexed="81"/>
            <rFont val="Tahoma"/>
            <family val="2"/>
            <charset val="204"/>
          </rPr>
          <t>55490</t>
        </r>
      </text>
    </comment>
    <comment ref="B308" authorId="1">
      <text>
        <r>
          <rPr>
            <b/>
            <sz val="9"/>
            <color indexed="81"/>
            <rFont val="Tahoma"/>
            <family val="2"/>
            <charset val="204"/>
          </rPr>
          <t xml:space="preserve">  </t>
        </r>
        <r>
          <rPr>
            <b/>
            <sz val="14"/>
            <color indexed="81"/>
            <rFont val="Tahoma"/>
            <family val="2"/>
            <charset val="204"/>
          </rPr>
          <t>LП020</t>
        </r>
      </text>
    </comment>
    <comment ref="B313" authorId="1">
      <text>
        <r>
          <rPr>
            <sz val="14"/>
            <color indexed="81"/>
            <rFont val="Tahoma"/>
            <family val="2"/>
            <charset val="204"/>
          </rPr>
          <t>71740</t>
        </r>
      </text>
    </comment>
  </commentList>
</comments>
</file>

<file path=xl/comments2.xml><?xml version="1.0" encoding="utf-8"?>
<comments xmlns="http://schemas.openxmlformats.org/spreadsheetml/2006/main">
  <authors>
    <author>КБ 7 -4</author>
    <author>USER1</author>
  </authors>
  <commentList>
    <comment ref="B29" authorId="0">
      <text>
        <r>
          <rPr>
            <b/>
            <sz val="14"/>
            <color indexed="81"/>
            <rFont val="Tahoma"/>
            <family val="2"/>
            <charset val="204"/>
          </rPr>
          <t>10010</t>
        </r>
      </text>
    </comment>
    <comment ref="B34" authorId="0">
      <text>
        <r>
          <rPr>
            <b/>
            <sz val="16"/>
            <color indexed="81"/>
            <rFont val="Tahoma"/>
            <family val="2"/>
            <charset val="204"/>
          </rPr>
          <t xml:space="preserve">10020
</t>
        </r>
      </text>
    </comment>
    <comment ref="B39" authorId="0">
      <text>
        <r>
          <rPr>
            <b/>
            <sz val="16"/>
            <color indexed="81"/>
            <rFont val="Tahoma"/>
            <family val="2"/>
            <charset val="204"/>
          </rPr>
          <t>10030</t>
        </r>
        <r>
          <rPr>
            <sz val="9"/>
            <color indexed="81"/>
            <rFont val="Tahoma"/>
            <family val="2"/>
            <charset val="204"/>
          </rPr>
          <t xml:space="preserve">
</t>
        </r>
      </text>
    </comment>
    <comment ref="B44" authorId="0">
      <text>
        <r>
          <rPr>
            <b/>
            <sz val="14"/>
            <color indexed="81"/>
            <rFont val="Tahoma"/>
            <family val="2"/>
            <charset val="204"/>
          </rPr>
          <t>71320, S1320</t>
        </r>
        <r>
          <rPr>
            <sz val="9"/>
            <color indexed="81"/>
            <rFont val="Tahoma"/>
            <family val="2"/>
            <charset val="204"/>
          </rPr>
          <t xml:space="preserve">
</t>
        </r>
        <r>
          <rPr>
            <b/>
            <sz val="14"/>
            <color indexed="81"/>
            <rFont val="Tahoma"/>
            <family val="2"/>
            <charset val="204"/>
          </rPr>
          <t>10130</t>
        </r>
      </text>
    </comment>
    <comment ref="B49" authorId="0">
      <text>
        <r>
          <rPr>
            <b/>
            <sz val="14"/>
            <color indexed="81"/>
            <rFont val="Tahoma"/>
            <family val="2"/>
            <charset val="204"/>
          </rPr>
          <t>70150, S0150</t>
        </r>
        <r>
          <rPr>
            <sz val="9"/>
            <color indexed="81"/>
            <rFont val="Tahoma"/>
            <family val="2"/>
            <charset val="204"/>
          </rPr>
          <t xml:space="preserve">
</t>
        </r>
      </text>
    </comment>
    <comment ref="B54" authorId="0">
      <text>
        <r>
          <rPr>
            <b/>
            <sz val="14"/>
            <color indexed="81"/>
            <rFont val="Tahoma"/>
            <family val="2"/>
            <charset val="204"/>
          </rPr>
          <t>L3042</t>
        </r>
        <r>
          <rPr>
            <sz val="9"/>
            <color indexed="81"/>
            <rFont val="Tahoma"/>
            <family val="2"/>
            <charset val="204"/>
          </rPr>
          <t xml:space="preserve">
</t>
        </r>
      </text>
    </comment>
    <comment ref="B59" authorId="0">
      <text>
        <r>
          <rPr>
            <b/>
            <sz val="14"/>
            <color indexed="81"/>
            <rFont val="Tahoma"/>
            <family val="2"/>
            <charset val="204"/>
          </rPr>
          <t>10070</t>
        </r>
        <r>
          <rPr>
            <sz val="9"/>
            <color indexed="81"/>
            <rFont val="Tahoma"/>
            <family val="2"/>
            <charset val="204"/>
          </rPr>
          <t xml:space="preserve">
</t>
        </r>
      </text>
    </comment>
    <comment ref="B64" authorId="0">
      <text>
        <r>
          <rPr>
            <b/>
            <sz val="14"/>
            <color indexed="81"/>
            <rFont val="Tahoma"/>
            <family val="2"/>
            <charset val="204"/>
          </rPr>
          <t>70780,S0780</t>
        </r>
      </text>
    </comment>
    <comment ref="B69" authorId="0">
      <text>
        <r>
          <rPr>
            <b/>
            <sz val="14"/>
            <color indexed="81"/>
            <rFont val="Tahoma"/>
            <family val="2"/>
            <charset val="204"/>
          </rPr>
          <t>10080</t>
        </r>
        <r>
          <rPr>
            <sz val="9"/>
            <color indexed="81"/>
            <rFont val="Tahoma"/>
            <family val="2"/>
            <charset val="204"/>
          </rPr>
          <t xml:space="preserve">
</t>
        </r>
      </text>
    </comment>
    <comment ref="B74" authorId="0">
      <text>
        <r>
          <rPr>
            <b/>
            <sz val="14"/>
            <color indexed="81"/>
            <rFont val="Tahoma"/>
            <family val="2"/>
            <charset val="204"/>
          </rPr>
          <t>10100</t>
        </r>
        <r>
          <rPr>
            <sz val="9"/>
            <color indexed="81"/>
            <rFont val="Tahoma"/>
            <family val="2"/>
            <charset val="204"/>
          </rPr>
          <t xml:space="preserve">
</t>
        </r>
      </text>
    </comment>
    <comment ref="B79" authorId="0">
      <text>
        <r>
          <rPr>
            <b/>
            <sz val="14"/>
            <color indexed="81"/>
            <rFont val="Tahoma"/>
            <family val="2"/>
            <charset val="204"/>
          </rPr>
          <t>70080</t>
        </r>
        <r>
          <rPr>
            <sz val="9"/>
            <color indexed="81"/>
            <rFont val="Tahoma"/>
            <family val="2"/>
            <charset val="204"/>
          </rPr>
          <t xml:space="preserve">
</t>
        </r>
      </text>
    </comment>
    <comment ref="B84" authorId="0">
      <text>
        <r>
          <rPr>
            <b/>
            <sz val="14"/>
            <color indexed="81"/>
            <rFont val="Tahoma"/>
            <family val="2"/>
            <charset val="204"/>
          </rPr>
          <t>70110</t>
        </r>
      </text>
    </comment>
    <comment ref="B89" authorId="0">
      <text>
        <r>
          <rPr>
            <b/>
            <sz val="14"/>
            <color indexed="81"/>
            <rFont val="Tahoma"/>
            <family val="2"/>
            <charset val="204"/>
          </rPr>
          <t>70100, S0100</t>
        </r>
        <r>
          <rPr>
            <sz val="9"/>
            <color indexed="81"/>
            <rFont val="Tahoma"/>
            <family val="2"/>
            <charset val="204"/>
          </rPr>
          <t xml:space="preserve">
</t>
        </r>
      </text>
    </comment>
    <comment ref="B94" authorId="0">
      <text>
        <r>
          <rPr>
            <b/>
            <sz val="14"/>
            <color indexed="81"/>
            <rFont val="Tahoma"/>
            <family val="2"/>
            <charset val="204"/>
          </rPr>
          <t>10050</t>
        </r>
        <r>
          <rPr>
            <sz val="9"/>
            <color indexed="81"/>
            <rFont val="Tahoma"/>
            <family val="2"/>
            <charset val="204"/>
          </rPr>
          <t xml:space="preserve">
</t>
        </r>
      </text>
    </comment>
    <comment ref="B99" authorId="0">
      <text>
        <r>
          <rPr>
            <b/>
            <sz val="14"/>
            <color indexed="81"/>
            <rFont val="Tahoma"/>
            <family val="2"/>
            <charset val="204"/>
          </rPr>
          <t xml:space="preserve">10060
</t>
        </r>
      </text>
    </comment>
    <comment ref="B104" authorId="0">
      <text>
        <r>
          <rPr>
            <b/>
            <sz val="16"/>
            <color indexed="81"/>
            <rFont val="Tahoma"/>
            <family val="2"/>
            <charset val="204"/>
          </rPr>
          <t>53032</t>
        </r>
        <r>
          <rPr>
            <sz val="9"/>
            <color indexed="81"/>
            <rFont val="Tahoma"/>
            <family val="2"/>
            <charset val="204"/>
          </rPr>
          <t xml:space="preserve">
</t>
        </r>
      </text>
    </comment>
    <comment ref="B109"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72230</t>
        </r>
      </text>
    </comment>
    <comment ref="B120" authorId="1">
      <text>
        <r>
          <rPr>
            <b/>
            <sz val="9"/>
            <color indexed="81"/>
            <rFont val="Tahoma"/>
            <charset val="1"/>
          </rPr>
          <t>USER1:</t>
        </r>
        <r>
          <rPr>
            <sz val="9"/>
            <color indexed="81"/>
            <rFont val="Tahoma"/>
            <charset val="1"/>
          </rPr>
          <t xml:space="preserve">
</t>
        </r>
        <r>
          <rPr>
            <sz val="12"/>
            <color indexed="81"/>
            <rFont val="Tahoma"/>
            <family val="2"/>
            <charset val="204"/>
          </rPr>
          <t>70560</t>
        </r>
      </text>
    </comment>
    <comment ref="B129" authorId="0">
      <text>
        <r>
          <rPr>
            <b/>
            <sz val="16"/>
            <color indexed="81"/>
            <rFont val="Tahoma"/>
            <family val="2"/>
            <charset val="204"/>
          </rPr>
          <t>51691</t>
        </r>
        <r>
          <rPr>
            <sz val="9"/>
            <color indexed="81"/>
            <rFont val="Tahoma"/>
            <family val="2"/>
            <charset val="204"/>
          </rPr>
          <t xml:space="preserve">
</t>
        </r>
      </text>
    </comment>
    <comment ref="B139" authorId="0">
      <text>
        <r>
          <rPr>
            <b/>
            <sz val="14"/>
            <color indexed="81"/>
            <rFont val="Tahoma"/>
            <family val="2"/>
            <charset val="204"/>
          </rPr>
          <t>72110</t>
        </r>
        <r>
          <rPr>
            <sz val="9"/>
            <color indexed="81"/>
            <rFont val="Tahoma"/>
            <family val="2"/>
            <charset val="204"/>
          </rPr>
          <t xml:space="preserve">
</t>
        </r>
      </text>
    </comment>
    <comment ref="B168" authorId="0">
      <text>
        <r>
          <rPr>
            <b/>
            <sz val="14"/>
            <color indexed="81"/>
            <rFont val="Tahoma"/>
            <family val="2"/>
            <charset val="204"/>
          </rPr>
          <t>07.03: 01 1 02  70100, S0100</t>
        </r>
      </text>
    </comment>
    <comment ref="B178" authorId="1">
      <text>
        <r>
          <rPr>
            <b/>
            <sz val="9"/>
            <color indexed="81"/>
            <rFont val="Tahoma"/>
            <family val="2"/>
            <charset val="204"/>
          </rPr>
          <t>USER1:</t>
        </r>
        <r>
          <rPr>
            <sz val="9"/>
            <color indexed="81"/>
            <rFont val="Tahoma"/>
            <family val="2"/>
            <charset val="204"/>
          </rPr>
          <t xml:space="preserve">
</t>
        </r>
        <r>
          <rPr>
            <sz val="14"/>
            <color indexed="81"/>
            <rFont val="Tahoma"/>
            <family val="2"/>
            <charset val="204"/>
          </rPr>
          <t>51791</t>
        </r>
      </text>
    </comment>
    <comment ref="B194" authorId="0">
      <text>
        <r>
          <rPr>
            <b/>
            <sz val="14"/>
            <color indexed="81"/>
            <rFont val="Tahoma"/>
            <family val="2"/>
            <charset val="204"/>
          </rPr>
          <t>70290</t>
        </r>
        <r>
          <rPr>
            <sz val="9"/>
            <color indexed="81"/>
            <rFont val="Tahoma"/>
            <family val="2"/>
            <charset val="204"/>
          </rPr>
          <t xml:space="preserve">
</t>
        </r>
      </text>
    </comment>
    <comment ref="B199" authorId="0">
      <text>
        <r>
          <rPr>
            <b/>
            <sz val="14"/>
            <color indexed="81"/>
            <rFont val="Tahoma"/>
            <family val="2"/>
            <charset val="204"/>
          </rPr>
          <t>70330</t>
        </r>
        <r>
          <rPr>
            <sz val="9"/>
            <color indexed="81"/>
            <rFont val="Tahoma"/>
            <family val="2"/>
            <charset val="204"/>
          </rPr>
          <t xml:space="preserve">
</t>
        </r>
      </text>
    </comment>
    <comment ref="B204" authorId="0">
      <text>
        <r>
          <rPr>
            <b/>
            <sz val="14"/>
            <color indexed="81"/>
            <rFont val="Tahoma"/>
            <family val="2"/>
            <charset val="204"/>
          </rPr>
          <t>71250</t>
        </r>
        <r>
          <rPr>
            <sz val="9"/>
            <color indexed="81"/>
            <rFont val="Tahoma"/>
            <family val="2"/>
            <charset val="204"/>
          </rPr>
          <t xml:space="preserve">
</t>
        </r>
      </text>
    </comment>
    <comment ref="B219" authorId="0">
      <text>
        <r>
          <rPr>
            <b/>
            <sz val="14"/>
            <color indexed="81"/>
            <rFont val="Tahoma"/>
            <family val="2"/>
            <charset val="204"/>
          </rPr>
          <t>70010</t>
        </r>
      </text>
    </comment>
    <comment ref="B239" authorId="0">
      <text>
        <r>
          <rPr>
            <b/>
            <sz val="16"/>
            <color indexed="81"/>
            <rFont val="Tahoma"/>
            <family val="2"/>
            <charset val="204"/>
          </rPr>
          <t>10010</t>
        </r>
        <r>
          <rPr>
            <sz val="9"/>
            <color indexed="81"/>
            <rFont val="Tahoma"/>
            <family val="2"/>
            <charset val="204"/>
          </rPr>
          <t xml:space="preserve">
</t>
        </r>
      </text>
    </comment>
    <comment ref="B244" authorId="0">
      <text>
        <r>
          <rPr>
            <b/>
            <sz val="16"/>
            <color indexed="81"/>
            <rFont val="Tahoma"/>
            <family val="2"/>
            <charset val="204"/>
          </rPr>
          <t>70100, S0100</t>
        </r>
        <r>
          <rPr>
            <sz val="9"/>
            <color indexed="81"/>
            <rFont val="Tahoma"/>
            <family val="2"/>
            <charset val="204"/>
          </rPr>
          <t xml:space="preserve">
</t>
        </r>
      </text>
    </comment>
    <comment ref="B249" authorId="1">
      <text>
        <r>
          <rPr>
            <b/>
            <sz val="9"/>
            <color indexed="81"/>
            <rFont val="Tahoma"/>
            <family val="2"/>
            <charset val="204"/>
          </rPr>
          <t>USER1:</t>
        </r>
        <r>
          <rPr>
            <sz val="9"/>
            <color indexed="81"/>
            <rFont val="Tahoma"/>
            <family val="2"/>
            <charset val="204"/>
          </rPr>
          <t xml:space="preserve">
</t>
        </r>
        <r>
          <rPr>
            <sz val="14"/>
            <color indexed="81"/>
            <rFont val="Tahoma"/>
            <family val="2"/>
            <charset val="204"/>
          </rPr>
          <t>19990</t>
        </r>
      </text>
    </comment>
    <comment ref="B266" authorId="0">
      <text>
        <r>
          <rPr>
            <b/>
            <sz val="14"/>
            <color indexed="81"/>
            <rFont val="Tahoma"/>
            <family val="2"/>
            <charset val="204"/>
          </rPr>
          <t>19980</t>
        </r>
      </text>
    </comment>
  </commentList>
</comments>
</file>

<file path=xl/sharedStrings.xml><?xml version="1.0" encoding="utf-8"?>
<sst xmlns="http://schemas.openxmlformats.org/spreadsheetml/2006/main" count="1139" uniqueCount="322">
  <si>
    <t>№ п/п</t>
  </si>
  <si>
    <t>Наименование</t>
  </si>
  <si>
    <t>Всего</t>
  </si>
  <si>
    <t>Ед. изм.</t>
  </si>
  <si>
    <t>Задача 3 Муниципальной программы: "Повышение эффективности управления в сфере образования на территории Москаленского муниципального района Омской области"</t>
  </si>
  <si>
    <t>%</t>
  </si>
  <si>
    <t xml:space="preserve">Источник </t>
  </si>
  <si>
    <t>Всего, из них раходы за счет:</t>
  </si>
  <si>
    <t>х</t>
  </si>
  <si>
    <t>Объем (рублей)</t>
  </si>
  <si>
    <t>Целевой индикатор реализации мероприятий муниципальной программы</t>
  </si>
  <si>
    <t>Подпрограмма 2 Муниципальной программы ОБЕСПЕЧЕНИЕ ЖИЗНЕУСТРОЙСТВА ДЕТЕЙ-СИРОТ И ДЕТЕЙ, ОСТАВШИХСЯ БЕЗ ПОПЕЧЕНИЯ РОДИТЕЛЕЙ НА ТЕРРИТОРИИ МОСКАЛЕНСКОГО МУНИЦИПАЛЬНОГО РАЙОНА ОМСКОЙ ОБЛАСТИ</t>
  </si>
  <si>
    <t>Подпрограмма 3 Муниципальной программы ОСУЩЕСТВЛЕНИЕ МУНИЦИПАЛЬНОГО УПРАВЛЕНИЯ В СФЕРЕ ОБРАЗОВАНИЯ НА ТЕРРИТОРИИ МОСКАЛЕНСКОГО МУНИЦИПАЛЬНОГО РАЙОНА ОМСКОЙ ОБЛАСТИ</t>
  </si>
  <si>
    <t>Цель Подпрограммы 3 "Повышение эффективности муниципального управления в сфере образования на территории Москаленского муниципального района Омской области"</t>
  </si>
  <si>
    <t>Переходящего остатка бюджетных средств</t>
  </si>
  <si>
    <t>Задача 2  Муниципальной программы: "Своевременное выявление детей, оставшихся без попечения родителей, обеспечение их жизнеустройства, профилактика социального сиротства на территории Москаленского муниципального района Омской области"</t>
  </si>
  <si>
    <t>Цель Муниципальной программы: "Развитие единого образовательного пространства Москаленского муниципальнго района Омской области"</t>
  </si>
  <si>
    <t>Количество муниципальных общеобразовательных организаций, в которых обновлена материально-техническая база для формирования у обучающихся современных технологических и гуманитарных навыков</t>
  </si>
  <si>
    <t>Доля муниципальных общеобразовательных организаций, в которых проведены мероприятия по ремонту зданий, сооружений, установке систем и оборудования пожарной и общей безопасности в зданиях муниципальных общеобразовательных организаций для создания центров образования цифрового и гуманитарных профилей за счет средств субсидии на  ремонт зданий, сооружений, установку систем и оборудования пожарной и общей безопасности в зданиях муниципальных общеобразовательных организаций для создания центров образования цифрового и гуманитарных профилей, в общем количестве муниципальных образовательных организаций района, которым предоставлена субсидия</t>
  </si>
  <si>
    <t>ед</t>
  </si>
  <si>
    <t xml:space="preserve">"Развитие образования Москаленского муниципального района Омской области" </t>
  </si>
  <si>
    <t>Задача Подпрограммы 1 "Формирование образовательной сети и финансово - экономических механизмов, обеспечивающих равный доступ населения к услугам дошкольного, общего и дополнительного образования"</t>
  </si>
  <si>
    <t>Задача Подпрограммы 2 муниципальной программы  "Создание условий для своевременного выявления детей, оставшихся без попечения родителей, обеспечения их жизнеустройства, профилактики социального сиротства на территории Москаленского муниципального района Омской области"</t>
  </si>
  <si>
    <t>Цель Подпрограммы 2 Муниципальной программы "Своевременное выявление детей, оставшихся без попечения родителей, обеспечение их жизнеустройства, профилактика социального сиротства на территории Москаленского муниципального района Омской области"</t>
  </si>
  <si>
    <t>1.1.8</t>
  </si>
  <si>
    <t>чел.</t>
  </si>
  <si>
    <t>Задача 3 Подпрограммы 1  "Обеспечение для детей в возрасте от 5 до 18 лет доступных для каждого и качественных условий для воспитания гармонично развитей и социально ответственной личности, обновление содержания и методов дополнительного образования детей, развитие кадрового потенциала и модернизации инфраструктуры системы дополнительного образования детей"</t>
  </si>
  <si>
    <t>Задача 4 Подпрограммы 1: "Обеспечение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бюджетов бюджетной системы, легкость и оперативность смены осваиваемых образовательных программ"</t>
  </si>
  <si>
    <t xml:space="preserve">Задача 1 Подпрограммы 2 "Создание условий для своевременного выявления детей, оставшихся без попечения родителей, обеспечения их жизнеустройства, профилактики социального сиротства на территории Москаленского муниципального района Омской области" </t>
  </si>
  <si>
    <t>Задача 1 Подпрограммы 3 "Создание условий для осуществления и повышения эффективности муниципального управления в сфере образования на территории Москаленского муниципального района Омской области"</t>
  </si>
  <si>
    <t>ИТОГО по Подпрограмме 1</t>
  </si>
  <si>
    <t>2021 - 2026 годы</t>
  </si>
  <si>
    <t>Доля детей в возрасте 1-6 лет, получающих дошкольную образовательную услугу и (или) услугу по их содержанию в муниципальных дошкольных образовательных учреждениях в общей численности детей в возрасте 1-6 лет</t>
  </si>
  <si>
    <t>Доля выпускников муниципальных общеобразовательных учреждений, сдавших единый государственный экзамен по русскому языку и математике, в общей численности выпускников муниципальных общеобразовательных учреждений, сдававших единый государственный экзамен по данным предметам</t>
  </si>
  <si>
    <t xml:space="preserve">Доля муниципальных образовательных учреждений, допущенных муниципальными комиссиями по проверке готовности образовательных учреждений к началу нового учебного года, в общем количестве муниципальных образовательных учреждений </t>
  </si>
  <si>
    <t>Доля обучающихся в муниципальных общеобразовательных организациях, обеспечиваемых горячим питанием (готовой к употреблению пищевой продукцией) за счет субсидии на организацию горячего питания обучающихся в муниципальных общеобразовательных организациях (обеспечение готовой к употреблению пищевой продукцией), в общей численности обучающихся, проживающих в семьях, в которых средний доход на каждого члена семьи ниже полуторной величины прожиточного минимума в Омской области в расчете на душу населения, определенной по данным Москаленского муниципального района Омской области</t>
  </si>
  <si>
    <t>1.1.1.</t>
  </si>
  <si>
    <t>1.1.2.</t>
  </si>
  <si>
    <t>1.1.3.</t>
  </si>
  <si>
    <t>2.1.1.</t>
  </si>
  <si>
    <t>2.1.2.</t>
  </si>
  <si>
    <t>2.1.3.</t>
  </si>
  <si>
    <t>ИТОГО по Подпрограмме 2</t>
  </si>
  <si>
    <t>3.1.1.</t>
  </si>
  <si>
    <t>3.1.2.</t>
  </si>
  <si>
    <t>3.1.3.</t>
  </si>
  <si>
    <t>ИТОГО по Подпрограмме 3</t>
  </si>
  <si>
    <t>Наименование мероприятия (показателя)</t>
  </si>
  <si>
    <t>1.1.4</t>
  </si>
  <si>
    <t>1.1.6</t>
  </si>
  <si>
    <t>1.1.9</t>
  </si>
  <si>
    <t>Задача 2 Подпрограммы 1  "Внедрение на уровнях начального общего, основного общего и среднего общего образования новых методов обучения и воспитания, образовательных технологий, обеспечивающих освоение обучающимися основных и дополнительных общеобразовательных программ"</t>
  </si>
  <si>
    <t>1.1.7</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</si>
  <si>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</si>
  <si>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Доля обучающихся по программам общего образования, участвующих в олимпиадах и конкурсах различного уровня, в общей численности обучающихся по программам общего образования</t>
  </si>
  <si>
    <t>Задача 1 Подпрограммы 1  "Формирование образовательной сети и финансово-экономических механизмов, обеспечивающих равный доступ населения к услугам дошкольного, общего и дополнительного образования, а также оздоровления и летней занятости"</t>
  </si>
  <si>
    <t xml:space="preserve">Доля приемных семей, приемных детей, достигших возраста 18-ти лет, обучающихся по очной форме обучения в общеобразовательных организациях, получивших меру социальной поддержки, положенную  приемным семьям, приемным детям, достигшим возраста 18-ти лет, обучающимся по очной форме обучения в общеобразовательных организациях </t>
  </si>
  <si>
    <t>Доля подопечных детей, проживающих в опекунских (попечительских) и приемных семьях, получивших меру социальной поддержки, положенную  подопечным детям, проживающих в опекунских (попечительских) и приемных семьях</t>
  </si>
  <si>
    <t>Доля муниципальных образовательных учреждений,  расположенных на территории Москаленского муниципального района Омской области, находящихся в ведении Управления образования администрации Москаленского муниципального района Омской области</t>
  </si>
  <si>
    <t>1.1</t>
  </si>
  <si>
    <t>2</t>
  </si>
  <si>
    <t>1.</t>
  </si>
  <si>
    <t>Управление образования администрации Москаленского муниципального района Омской области</t>
  </si>
  <si>
    <t>значение</t>
  </si>
  <si>
    <t xml:space="preserve">Доля несовершеннолетних граждан, задействованных в проведении общественных работ на территории Москаленского муниципального района </t>
  </si>
  <si>
    <t>3.1.</t>
  </si>
  <si>
    <t>4.1.1.</t>
  </si>
  <si>
    <t>4.1.2.</t>
  </si>
  <si>
    <t>4.1.</t>
  </si>
  <si>
    <t>2.1.</t>
  </si>
  <si>
    <t>2.1.4.</t>
  </si>
  <si>
    <t>Достижение уровня минимальной начисленной заработной платы работников организаций, осуществляющих финансово - экономическое , хозяйственное, учебно - методическое, информационно - кадровое сопровождение муниципальных образовательных организаций</t>
  </si>
  <si>
    <t>Подпрограмма 1 Муниципальной программы РАЗВИТИЕ ДОШКОЛЬНОГО, ОБЩЕГО И ДОПОЛНИТЕЛЬНОГО ОБРАЗОВАНИЯ, А ТАКЖЕ ОРГАНИЗАЦИЯ ОЗДОРОВЛЕНИЯ И ЛЕТНЕЙ ТРУДОВОЙ ЗАНЯТОСТИ НЕСОВЕРШЕННОЛЕТНИХ НА ТЕРРИТОРИИ МОСКАЛЕНСКОГО МУНИЦИПАЛЬНОГО РАЙОНА ОМСКОЙ ОБЛАСТИ</t>
  </si>
  <si>
    <t>Задача 1 Муниципальной программы: "Повышение доступности и качества услуг в сфере дошкольного, общего, дополнительного образования, а также организация оздоровления и летней трудовой занятости несовершеннолетних на территории Москаленского муниципального района Омской области"</t>
  </si>
  <si>
    <t xml:space="preserve">Доля родителей (законных представителей), получивших выплаты,  компенсации платы за присмотр и уход за детьми, посещающими муниципальные образовательные организации, реализующие образовательную программу дошкольного образования, положенную родителям (законным представителям) за присмотр и уход за детьми, посещающими муниципальные образовательные организации, реализующие образовательную программу дошкольного образования </t>
  </si>
  <si>
    <t>Доля детей в возрасте от 5 до 18 лет,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t>
  </si>
  <si>
    <t>Достижение уровня минимальной начисленной заработной платы работников муниципальных учреждений, принятых на временные работы</t>
  </si>
  <si>
    <t xml:space="preserve"> Достижение уровня средней номинальной начисленной заработной платы педагогических работников муниципальных учреждений дополнительного образования</t>
  </si>
  <si>
    <t>Достижение уровня средней номинальной начисленной заработной платы педагогических работников муниципальных учреждений дополнительного образования в рамках системы персонифицированного финансирования</t>
  </si>
  <si>
    <t>Налоговых и неналоговых доходов, поступлений в местный бюджет  нецелевого характера</t>
  </si>
  <si>
    <t>Поступлений в местный бюджет  целевого характера</t>
  </si>
  <si>
    <t>Иных источников финансирования, предусмотренных законодательством</t>
  </si>
  <si>
    <t>Количество детей в возрасте от 6 до 18 лет, проживающих на территории Москаленского муниципального района, направленных в загородный детский оздоровительный лагерь</t>
  </si>
  <si>
    <t>Численность обучающихся на базе центров образования цифрового и гуманитарного профилей, в том числе по предметным областям "Технология", "Информатика", "Основы безопасности жизнедеятельности"</t>
  </si>
  <si>
    <t>Достижение уровня минимальной начисленной заработной платы работников отдела опеки и попечительства над несовершеннолетними Управления образования</t>
  </si>
  <si>
    <t>Доля муниципальных образовательных учреждений, в которых созданы безопасные условия пребывания в общем количестве муниципальных образовательных учреждений, расположенных на территории Москаленского муниципального района</t>
  </si>
  <si>
    <t>Доля опекунов (попечителей), приемных родителей, получивших ежемесячное денежное вознаграждение за осуществление опеки или попечительства над несовершеннолетними или осуществление обязанностей по договору о приемной семье</t>
  </si>
  <si>
    <t>Цель Подпрограммы 1 Муниципальной программы "Повышение доступности и качества услуг в сфере дошкольного, общего, дополнительного образования, а также организация оздоровления и летней трудовой занятости несовершеннолетних на территории Москаленского муниципального района Омской области"</t>
  </si>
  <si>
    <t>Обеспечение государственных гарантий прав граждан на получение общедоступного и бесплатного дополнительного образования</t>
  </si>
  <si>
    <t>Доля граждан, получающих общедоступное и бесплатное дошкольное, начальное общее, основное общее, среднее общее и дополнительное образование детей в муниципальных образовательных организациях, в общей численности граждан, имеющих право на получение общедоступного и бесплатного дошкольного, начального общего, основного общего, среднего общего и дополнительного образования</t>
  </si>
  <si>
    <t xml:space="preserve">3.1.4. </t>
  </si>
  <si>
    <t xml:space="preserve">3.1.5. </t>
  </si>
  <si>
    <t>Доля обучающихся с ограниченными возможностями здоровья, получающих двухразовое питание, к общему количеству, обучающихся  с ограниченными возможностями здоровья</t>
  </si>
  <si>
    <t>Доля родителей (законных представителей) обучающихся с ограниченными возможностями здоровья, получающих обучение на дому,  получающих компенсацию двухразового питания, к общему количеству родителей (законных представителей) обучающихся  с ограниченными возможностями здоровья, получающих обучение на дому, заявившихся на выплату данной компенсации</t>
  </si>
  <si>
    <t>Доля обучающихся, участвующих в мероприятиях, на которые выделены финансовые средства, в общей численности обучающихся по программам общего образования</t>
  </si>
  <si>
    <t>Доля педагогических работников муниципальных общеобразовательных организаций, получающих ежемесячное денежное вознаграждение за классное руководство,  к общему количеству педагогических работников муниципальных общеобразовательных организаций, получающих ежемесячное денежное вознаграждение за классное руководство</t>
  </si>
  <si>
    <t>Основное мероприятие 1                                          «Развитие  дошкольного, общего и дополнительного образования,  а также организация оздоровления и летней трудовой занятости»</t>
  </si>
  <si>
    <t xml:space="preserve">Основное мероприятие 4:                                    «Обеспечение функционирования модели персонифицированного финансирования дополнительного образования детей» </t>
  </si>
  <si>
    <t>Основное мероприятие 1:                                                «Обеспечение жизнеустройства детей-сирот и детей, оставшихся без попечения родителей, воспитывающихся в семьях опекунов (попечителей), приемных родителей»</t>
  </si>
  <si>
    <t xml:space="preserve">Мероприятие 1: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t>
  </si>
  <si>
    <t>Мероприятие 1:                                                                                                            Создание в муниципальных общеобразовательных организациях, расположенных в сельской местности, условий для занятий физической культурой и спортом</t>
  </si>
  <si>
    <t>Мероприятие 1:                                                                                                 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</si>
  <si>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Основное мероприятие 1:                                            "Осуществление муниципального управления в сфере образования»</t>
  </si>
  <si>
    <t xml:space="preserve">Мероприятие 2:                                                                                         Организация деятельности центров образования для формирования у обучающихся современных технологических и гуманитарных навыков в муниципальных общеобразовательных организациях, участия обучающихся в мероприятиях                       </t>
  </si>
  <si>
    <t>Мероприятие 2:                                                                                  Обеспечение функционирования модели персонифицированного финансирования дополнительного образования детей за счет средств местного бюджета</t>
  </si>
  <si>
    <t>Доля муниципальных образовательных организаций, в которых проведены мероприятия по материально-техническому оснащению за счет средств субсидии на материально-техническое оснащение муниципальных образовательных организаций, предоставленным муниципальным образованиям Омской области, в общем количестве муниципальных образовательных организаций района, которым предоставлены средства указанных субсидий на соответствующие цели</t>
  </si>
  <si>
    <t>Количество учащихся, дополнительно привлеченных к занятиям физической культурой и спортом</t>
  </si>
  <si>
    <t xml:space="preserve">Доля детей Омской области в возрасте от 6 до 18 лет, направленных на отдых в каникулярное время в организации отдыха детей и их оздоровления, за счет средств областного бюджета в форме субсидий местным бюджетам, от общей численности детей в возрасте от 6 до 18 лет, проживающих на территории муниципальных образований Омской области  </t>
  </si>
  <si>
    <t xml:space="preserve">Доля стационарных муниципальных детских оздоровительных лагерей, в которых за счет средств областного бюджета реализованы мероприятия по подготовке к открытию, от общего количества муниципальных детских оздоровительных лагерей,
получивших субсидию на указанные цели
</t>
  </si>
  <si>
    <t xml:space="preserve">Налоговых и неналоговых доходов, поступлений в местный бюджет  нецелевого характера </t>
  </si>
  <si>
    <t xml:space="preserve">Поступлений в местный бюджет  целевого характера  </t>
  </si>
  <si>
    <t xml:space="preserve">Иных источников финансирования, предусмотренных законодательством </t>
  </si>
  <si>
    <t xml:space="preserve">3.1.6. </t>
  </si>
  <si>
    <t>Доля муниципальной управленченской команды Омской области, участвующая в мероприятии, на которое выделены финансовые средства, в общей численности  управленческой команды Омской области</t>
  </si>
  <si>
    <t>680</t>
  </si>
  <si>
    <t>Целевая статья расходов</t>
  </si>
  <si>
    <t>План</t>
  </si>
  <si>
    <t>Факт</t>
  </si>
  <si>
    <t>1974</t>
  </si>
  <si>
    <t xml:space="preserve">                                                                                        Ремонт зданий и материально-техническое оснащение муниципальных образовательных организаций, в том числе приобретение оборудования, спортивного инвентаря и оборудования, мягкого инвентаря, строительных материалов, окон, дверей, в целях подготовки к новому учебному году</t>
  </si>
  <si>
    <t>1.1.5</t>
  </si>
  <si>
    <t>1.1.10</t>
  </si>
  <si>
    <t>1.1.11</t>
  </si>
  <si>
    <t>1.1.12</t>
  </si>
  <si>
    <t>1.1.13</t>
  </si>
  <si>
    <t>1.1.14</t>
  </si>
  <si>
    <t>1.1.15</t>
  </si>
  <si>
    <t>1.1.16</t>
  </si>
  <si>
    <t>1.1.17</t>
  </si>
  <si>
    <t>1.1.18</t>
  </si>
  <si>
    <t>1.1.19</t>
  </si>
  <si>
    <t>ОТЧЕТ</t>
  </si>
  <si>
    <t>о реализации муниципальной программы</t>
  </si>
  <si>
    <t>Москаленского муниципального района Омской области</t>
  </si>
  <si>
    <t>Единица измерений</t>
  </si>
  <si>
    <t>Значение</t>
  </si>
  <si>
    <t>Достижение уровня средней номинальной начисленной заработной платы педагогических работников муниципальных учреждений дополнительного образования</t>
  </si>
  <si>
    <t>Доля стационарных муниципальных детских оздоровительных лагерей, в которых за счет средств областного бюджета реализованы мероприятия по подготовке к открытию, от общего количества муниципальных детских оздоровительных лагерей,
получивших субсидию на указанные цели</t>
  </si>
  <si>
    <t>Количество мероприятий, по которым рассчитана эффективность реализации</t>
  </si>
  <si>
    <t>ед.</t>
  </si>
  <si>
    <t>Объем финансирования мероприятия МП, рублей</t>
  </si>
  <si>
    <t>Эффективность реализации подпрограммы/МП (процентов)</t>
  </si>
  <si>
    <t>РАСЧЕТ</t>
  </si>
  <si>
    <t>оценки эффективности  реализации муниципальной программы</t>
  </si>
  <si>
    <t>Доля выпускников муниципальных общеобразовательных учреждений, сдавших единый государственный экзамен по русскому языку и математике,  в общей численности выпускников муниципальных общеобразовательных учреждений, сдававших единый государственный экзамен по данным предметам</t>
  </si>
  <si>
    <t>Основное мероприятие 1                                                                                                                         «Развитие  дошкольного, общего и дополнительного образования,  а также организация оздоровления и летней трудовой занятости»</t>
  </si>
  <si>
    <t>Организация бесплатного горячего питания обучающихся, получающих начальное общее образование в муниципальных образовательных организациях, в рамках государственной программы Российской Федерации "Развитие образования", утвержденной постановлением Правительства Российской Федерации от 26 декабря 2017 года № 1642</t>
  </si>
  <si>
    <t>Организация и осуществление мероприятий по работе с детьми и молодёжью в каникулярное время</t>
  </si>
  <si>
    <t>Организация временного трудоустройства несовершеннолетних граждан</t>
  </si>
  <si>
    <t>Организация отдыха детей в загородном детском оздоровительном лагере</t>
  </si>
  <si>
    <t>Организация двухразового питания обучающимся с ограниченными возможностями здоровья</t>
  </si>
  <si>
    <t>Подготовка стационарных муниципальных детских оздоровительных лагерей</t>
  </si>
  <si>
    <t>Мероприятие 1:                                                                                                                                                                                                             Предоставление ежемесячного денежного вознаграждения опекунам (попечителям) за осуществление опеки или попечительства, приемным родителям  за осуществление обязанностей по договору о приемной семье</t>
  </si>
  <si>
    <t>Основное мероприятие 2:                                                                                                                                                                                                                                                                                                                                                                                            «Реализация регионального проекта «Современная школа»</t>
  </si>
  <si>
    <t xml:space="preserve">Основное мероприятие 3:                                                                                                                                                                                                                                                                                                                                                                                     «Реализация регионального проекта «Успех каждого ребенка»  </t>
  </si>
  <si>
    <t xml:space="preserve">Основное мероприятие 4:                                                                                                                                                                                                                                                                                                                                                                                     «Обеспечение функционирования модели персонифицированного финансирования дополнительного образования детей» </t>
  </si>
  <si>
    <t>Основное мероприятие 1:                                                                                                                                                                                                                                                                                                                                                                                                «Обеспечение жизнеустройства детей-сирот и детей, оставшихся без попечения родителей, воспитывающихся в семьях опекунов (попечителей), приемных родителей»</t>
  </si>
  <si>
    <t>Мероприятие 2:                                                                                                                                                                                                                                                                                                                                                                                                                                                                                    Предоставление мер социальной поддержки приемным семьям, приемным детям, достигшим возраста восемнадцати лет, обучающимся по очной форме обучения в общеобразовательных организациях</t>
  </si>
  <si>
    <t>Мероприятие 3:                                                                                                                                                                                                                                                                                                                                                                                                                                         Предоставление мер социальной поддержки опекунам (попечителям) детей, оставшихся без попечения родителей, в том числе детей-сирот, подопечным детям, достигшим возраста восемнадцати лет, обучающимся по очной форме обучения в общеобразовательных организациях</t>
  </si>
  <si>
    <t>Мероприятие 4:                                                                                                                                                                                                                                                                                                                                                                                                         Организация и осуществление деятельности по опеке и попечительству над несовершеннолетними</t>
  </si>
  <si>
    <t>Мероприятие 1:                                                                                                                                                                                                                                                                                                                                                                                                                           Создание условий для осуществления финансово - экономического, хозяйственного, учебно - методического обеспечения муниципальных учреждений в сфере образования</t>
  </si>
  <si>
    <t>Мероприятие 2:                                                                                                                                                                                                                                                                                                                                                                                                                              Руководство и управление в сфере установленных функций органов местного самоуправления</t>
  </si>
  <si>
    <t>Мероприятие 3:                                                                                                                                                                                                                                                                                                                                                                                                         Обеспечение организации дополнительного образования детей в муниципальных организациях дополнительного образования, осуществления финансово - экономического , хозяйственного, учебно - методического, информационно - кадрового сопровождения муниципальных образовательных организаций</t>
  </si>
  <si>
    <t>Мероприятие 4:                                                                                                                                                                                                                                                                                                                                                                                                                                       Участие в организации и финансировании проведения общественных работ</t>
  </si>
  <si>
    <t>Мероприятие 5:                                                                                                                                                                                                                                                                                                                                                                                                            Реализация прочих мероприятий в сфере образования</t>
  </si>
  <si>
    <t>Мероприятие 6:                                                                                                                                                                                                                                                                                                                                                                                                                                   Поощрение муниципальной управленческой команды Омской области</t>
  </si>
  <si>
    <t>Всего по Муниципальной программе                                                                                                                                                                                                                                                                                                                                                                              "Развитие образования Москаленского муниципального района Омской области"</t>
  </si>
  <si>
    <t>Наименование показателя</t>
  </si>
  <si>
    <t>Главный распорядитель  средств местного бюджета</t>
  </si>
  <si>
    <t>КБК</t>
  </si>
  <si>
    <t>Финансовое обеспечение</t>
  </si>
  <si>
    <t>1. Расчёт эффективности реализации муниципальной программы по целевым индикаторам раелизации мероприятий и качеству кассового исполнения муниципальной программы:</t>
  </si>
  <si>
    <t>1.1.20</t>
  </si>
  <si>
    <t>1.1.21</t>
  </si>
  <si>
    <t>1.1.22</t>
  </si>
  <si>
    <t>1.1.23</t>
  </si>
  <si>
    <t>Предоставление дополнительных мер социальной поддержки членам семей граждан, постоянно проживающих на территории Омской области,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 647 "Об объявлении частичной мобилизации в Российской Федерации"</t>
  </si>
  <si>
    <t>1.1.24</t>
  </si>
  <si>
    <t>Задача 5 Подпрограммы 1 "Обеспечение детей мероприятиями  по патриотическому  воспитанию и взаимодействию с детскими общественными объединениями"</t>
  </si>
  <si>
    <t>5.1.</t>
  </si>
  <si>
    <t>5.1.1.</t>
  </si>
  <si>
    <t>Основное мероприятие 5:                                                            Реализация регионального проекта "Патриотическое воспитание граждан Российской Федерации"</t>
  </si>
  <si>
    <t>Мероприятие 1: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</si>
  <si>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3.1.7.</t>
  </si>
  <si>
    <t>3.1.8.</t>
  </si>
  <si>
    <t>Доля муниципальных учреждений отдыха детей и их оздоровления, в которых выполнен запланированный ремонт объектов инфраструктуры в рамках реализации Плана мероприятий ("дорожной карты") "Развитие и укрепление материально-технической базы муниципальных и государственных организаций отдыха детей и их оздоровления, расположенных на территории Омской области, на 2020 - 2024 годы", утвержденного распоряжением Правительства Омской области от 1 апреля 2020 года  N 41-рп (далее - "дорожная карта"), в общем количестве муниципальных учреждений отдыха детей и их оздоровления, требующих ремонта и участвующих в реализации мероприятий "дорожной карты" в текущем году (процентов)</t>
  </si>
  <si>
    <t>Доля муниципальных образовательных организаций, получивших положительное заключение о проверке достоверности определения сметной стоимости строительства, реконструкции, капитального ремонта объектов капитального строительства за счет средств субсидии на разработку проектной документации и проведение проверки достоверности определения сметной стоимости строительства, реконструкции, капитального ремонта объектов капитального строительства, финансирование которых осуществляется с привлечением средств областного бюджета, для муниципальных образовательных организаций, в общем количестве муниципальных образовательных организаций  Москаленского  муниципального района Омской области, которым предоставлены средства указанной субсидии на соответствующие цели</t>
  </si>
  <si>
    <t xml:space="preserve">% </t>
  </si>
  <si>
    <t>Численность трудоустроенных на общественные работы граждан, зарегистрированных в центрах занятости в целях поиска подходящей работы, включая безработных граждан</t>
  </si>
  <si>
    <t>Отсутствие у муниципальных учреждений кредиторской задолженности за тепловое снабжение</t>
  </si>
  <si>
    <t>Доля обучающихся в муниципальных образовательных организациях, являющихся членами семей граждан, постоянно проживающих на территории Омской области,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 647 "Об объявлении частичной мобилизации в Российской Федерации" 
(далее – мобилизованные), обеспеченных дополнительными мерами социальной поддержки членам семей мобилизованных, к общему количеству обучающихся в муниципальных образовательных организациях, являющихся членам семей мобилизованных</t>
  </si>
  <si>
    <t>100</t>
  </si>
  <si>
    <t>3</t>
  </si>
  <si>
    <t>Количество введенных ставок советников директора по воспитанию и взаимодействию с детскими общественными объединениями в муниципальных общеобразовательных организациях</t>
  </si>
  <si>
    <t>Основное мероприятие 2:                                  «Реализация регионального проекта «Современная школа»</t>
  </si>
  <si>
    <t>Эффективность реализации мероприятия по целевым индикаторам/степень достижения значения целевого индикатора (процентов)                                                                                         (гр.7 =гр.6 / гр.5)</t>
  </si>
  <si>
    <t>Оценка качества кассового исполнения</t>
  </si>
  <si>
    <t>Эффективность реализации  Основного  мероприятия  1   «Развитие  дошкольного, общего и дополнительного образования,  а также организация оздоровления и летней трудовой занятости» по целевым индикаторам</t>
  </si>
  <si>
    <t>Эффективность реализации мероприятий подпрограммы № 1 по целевым индикаторам</t>
  </si>
  <si>
    <t>Эффективность реализации  Основного  мероприятия 2   «Реализация регионального проекта «Современная школа» по целевым индикаторам</t>
  </si>
  <si>
    <t>Эффективность реализации  Основного мероприятия 4  «Обеспечение функционирования модели персонифицированного финансирования дополнительного образования детей»  по целевым индикаторам</t>
  </si>
  <si>
    <t>Эффективность реализации  Основного мероприятия 5   "Обеспечение детей мероприятиями  по патриотическому  воспитанию и взаимодействию с детскими общественными объединениями" по целевым индикаторам</t>
  </si>
  <si>
    <t>ЭФФЕКТИВНОСТЬ РЕАЛИЗАЦИИ ПОДПРОГРАММЫ 1 по целевым индикаторам</t>
  </si>
  <si>
    <t>Оценка качества кассового исполнения подпрограммы 1</t>
  </si>
  <si>
    <t>Эффективность реализации  Основного мероприятия 1:  «Обеспечение жизнеустройства детей-сирот и детей, оставшихся без попечения родителей, воспитывающихся в семьях опекунов (попечителей), приемных родителей» по целевым индикаторам</t>
  </si>
  <si>
    <t>ЭФФЕКТИВНОСТЬ РЕАЛИЗАЦИИ ПОДПРОГРАММЫ 2 по целевым индикаторам</t>
  </si>
  <si>
    <t>ЭФФЕКТИВНОСТЬ РЕАЛИЗАЦИИ ПОДПРОГРАММЫ 3 по целевым индикаторам</t>
  </si>
  <si>
    <t>Оценка качества кассового исполнения подпрограммы 3</t>
  </si>
  <si>
    <t>Оценка качества кассового исполнения подпрограммы 2</t>
  </si>
  <si>
    <t>Ежемесячное денежное вознаграждение за классное руководство педагогическим работникам муниципальных общеобразовательных организаций</t>
  </si>
  <si>
    <t xml:space="preserve">Мероприятие 7:                                                                                        Реализация дополнительных мероприятий,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t>
  </si>
  <si>
    <t xml:space="preserve">Мероприятие 8:                                                                                                          Софинансирование расходов на подготовку и прохождение отопительного периода для оплаты потребления топливно-энергетических ресурсов муниципальных учреждений   </t>
  </si>
  <si>
    <t>Мероприятие 3:                                                                                     Ремонт и (или) материально-техническое оснащение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</si>
  <si>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Мероприятие 1:                                                                                                                                                                                                                                                                                                              Организация предоставления общедоступного и бесплатного дошкольного образования в муниципальных образовательных организациях</t>
  </si>
  <si>
    <t>Мероприятие 2:                                                                                                                                                                                                                                                                                                          Организация предоставления общедоступного и бесплатного начального общего, основного общего, среднего общего образования в муниципальных образовательных организациях</t>
  </si>
  <si>
    <t>Мероприятие 3:                                                                                                                                                                                                                                                                                                           Организация предоставления общедоступного и бесплатного дополнительного образования в муниципальных образовательных организациях</t>
  </si>
  <si>
    <t xml:space="preserve"> Мероприятие 4:                                                                                                                                                                                                                                                                                                  Ремонт зданий и материально-техническое оснащение муниципальных образовательных организаций, в том числе приобретение оборудования, спортивного инвентаря и оборудования, мягкого инвентаря, строительных материалов, окон, дверей, в целях подготовки к новому учебному году</t>
  </si>
  <si>
    <t xml:space="preserve"> Мероприятие 5:                                                                                                                                                                                                                                                                         Организация горячего питания обучающихся в муниципальных общеобразовательных организациях (обеспечение готовой к употреблению пищевой продукцией)</t>
  </si>
  <si>
    <t>Мероприятие 6:                                                                                                                                                                                                                                                                                                           Организация бесплатного горячего питания обучающихся, получающих начальное общее образование в муниципальных образовательных организациях, в рамках государственной программы Российской Федерации "Развитие образования", утвержденной постановлением Правительства Российской Федерации от 26 декабря 2017 года № 1642</t>
  </si>
  <si>
    <t xml:space="preserve">Мероприятие 7:                                                                                                                                                                                                                                                                                                 Выявление и поддержка одаренных детей и талантливой молодежи </t>
  </si>
  <si>
    <t>Мероприятие 8:                                                                                                                                                                                                                                                                         Организация и осуществление мероприятий по работе с детьми и молодёжью в каникулярное время</t>
  </si>
  <si>
    <t>Мероприятие 9:                                                                                                                                                                     Организация временного трудоустройства несовершеннолетних граждан</t>
  </si>
  <si>
    <t>Мероприятие 10:                                                                                                                                                                                                                                                                                                      Организация отдыха детей в загородном детском оздоровительном лагере</t>
  </si>
  <si>
    <t xml:space="preserve"> Мероприятие 11: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и дополнительного образования детей в муниципальных образовательных организациях</t>
  </si>
  <si>
    <t xml:space="preserve"> Мероприятие 12:                                                                                                                                                                                                                                                                                         Обеспечение выплаты, компенсации платы, взимаемой с родителей (законных представителей) за присмотр и уход за детьми, посещающими муниципальные образовательные организации, реализующие образовательную программу дошкольного образования</t>
  </si>
  <si>
    <t xml:space="preserve"> Мероприятие 13:                                                                                                                                                                                                                                                                                                   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</si>
  <si>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Мероприятие 14:                                                                                                                                                                                                                                                                                                   Организация двухразового питания обучающимся с ограниченными возможностями здоровья</t>
  </si>
  <si>
    <t xml:space="preserve"> Мероприятие 15:                                                                                                                                                                                                                                                                                                        Денежная компенсация за обеспечение двухразового питания обучающихся с ограниченными возможностями здоровья, получающими обучение на дому</t>
  </si>
  <si>
    <t>Мероприятие 17:                                                                                                                                                                                                                                                     Материально-техническое оснащение муниципальных образовательных организаций</t>
  </si>
  <si>
    <t>Мероприятие 18:                                                                                                                                                                                                                     Подготовка стационарных муниципальных детских оздоровительных лагерей</t>
  </si>
  <si>
    <t>Мероприятие 19:                                                                                                                                                                                                                                                                                                            Участие в организации и финансировании проведения общественных работ</t>
  </si>
  <si>
    <t>Мероприятие 20:                                                                                                                                                                                                                                                                                                        Развитие инфраструктуры детского отдыха и оздоровления, повышение комфортности и безопасности пребывания детей в муниципальных учреждениях отдыха и оздоровления</t>
  </si>
  <si>
    <t>Мероприятие 21:                                                                                                                                                                                                                                                                                                            Разработка проектной документации и проведение проверки достоверности определения сметной стоимости строительства, реконструкции, капитального ремонта объектов капитального строительства, финансирование которых осуществляется с привлечением средств областного бюджета, для муниципальных образовательных организаций</t>
  </si>
  <si>
    <t>Мероприятие 22:                                                                                                                                                                                                                                                                          Реализация дополнительных мероприятий,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t>
  </si>
  <si>
    <t xml:space="preserve">Мероприятие 23:                                                                                                                                                                                                                                                                                                           Софинансирование расходов на подготовку и прохождение отопительного периода для оплаты потребления топливно-энергетических ресурсов муниципальных учреждений      
</t>
  </si>
  <si>
    <t>Мероприятие 24:                                                                                                                                                                                                                                                                                                     Предоставление дополнительных мер социальной поддержки членам семей граждан, постоянно проживающих на территории Омской области,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 647 "Об объявлении частичной мобилизации в Российской Федерации"</t>
  </si>
  <si>
    <t>Организация предоставления общедоступного и бесплатного дошкольного образования в муниципальных образовательных организациях</t>
  </si>
  <si>
    <t xml:space="preserve"> Организация предоставления общедоступного и бесплатного начального общего, основного общего, среднего общего образования в муниципальных образовательных организациях</t>
  </si>
  <si>
    <t>Организация предоставления общедоступного и бесплатного дополнительного образования в муниципальных образовательных организациях</t>
  </si>
  <si>
    <t>Организация горячего питания обучающихся в муниципальных общеобразовательных организациях (обеспечение готовой к употреблению пищевой продукцией)</t>
  </si>
  <si>
    <t xml:space="preserve">Выявление и поддержка одаренных детей и талантливой молодежи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</si>
  <si>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и дополнительного образования детей в муниципальных образовательных организациях</t>
  </si>
  <si>
    <t>Обеспечение выплаты, компенсации платы, взимаемой с родителей (законных представителей) за присмотр и уход за детьми, посещающими муниципальные образовательные организации, реализующие образовательную программу дошкольного образования</t>
  </si>
  <si>
    <t>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</si>
  <si>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Денежная компенсация за обеспечение двухразового питания обучающихся с ограниченными возможностями здоровья, получающими обучение на дому</t>
  </si>
  <si>
    <t xml:space="preserve">Мероприятие 2:                                                                                                                                                                                                                                                                                          Ремонт и (или) материально-техническое оснащение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t>
  </si>
  <si>
    <t>Основное мероприятие 1:                                                                                                                                                                               "Осуществление муниципального управления в сфере образования»</t>
  </si>
  <si>
    <t>Мероприятия, за исключением мероприятий в рамках деятельности субъектов бюджетного планирования, связанной с осуществлением функций руководства и управления в сфере установленных функций</t>
  </si>
  <si>
    <t>ИТОГО</t>
  </si>
  <si>
    <t>Мероприятия в рамках деятельности субъектов бюджетного планирования, связанной с осуществлением функций руководства и управления в сфере установленных функций</t>
  </si>
  <si>
    <t>Эффективность реализации  Основного мероприятия 1:  «Осуществление муниципального управления в сфере образования»</t>
  </si>
  <si>
    <t>Уровень финансового обеспечения мероприятия  (справочно) / оценка качества кассового исполнения (процентов)           (гр.10 =гр.9 / гр.8)</t>
  </si>
  <si>
    <t xml:space="preserve">                                                                                                                                                                                                                                                                    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</si>
  <si>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</si>
  <si>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 xml:space="preserve">                                                                                                                                                                                                                                                           Предоставление ежемесячного денежного вознаграждения опекунам (попечителям) за осуществление опеки или попечительства, приемным родителям  за осуществление обязанностей по договору о приемной семье</t>
  </si>
  <si>
    <t xml:space="preserve">                                                                                                                                                                                                    Предоставление мер социальной поддержки приемным семьям, приемным детям, достигшим возраста восемнадцати лет, обучающимся по очной форме обучения в общеобразовательных организациях</t>
  </si>
  <si>
    <t xml:space="preserve">                                                                                                                                                                                                                                                           Предоставление мер социальной поддержки опекунам (попечителям) детей, оставшихся без попечения родителей, в том числе детей-сирот, подопечным детям, достигшим возраста восемнадцати лет, обучающимся по очной форме обучения в общеобразовательных организациях</t>
  </si>
  <si>
    <t xml:space="preserve">                                                                                                                                                                                                                                                                                         Организация и осуществление деятельности по опеке и попечительству над несовершеннолетними</t>
  </si>
  <si>
    <t xml:space="preserve">                                                                                                                                                                            Создание условий для осуществления финансово - экономического, хозяйственного, учебно - методического обеспечения муниципальных учреждений в сфере образования</t>
  </si>
  <si>
    <t xml:space="preserve">                                                                                                       Обеспечение организации дополнительного образования детей в муниципальных организациях дополнительного образования, осуществления финансово - экономического , хозяйственного, учебно - методического, информационно - кадрового сопровождения муниципальных образовательных организаций</t>
  </si>
  <si>
    <t xml:space="preserve">                                                                                                                                                                                                                                                                          Руководство и управление в сфере установленных функций органов местного самоуправления</t>
  </si>
  <si>
    <t>ЭФФЕКТИВНОСТЬ РЕАЛИЗАЦИИ МУНИЦИПАЛЬНОЙ ПРОГРАММЫ по целевым индикаторам и качеству кассового исполнения (оперативная эффективность)</t>
  </si>
  <si>
    <t>ЭФФЕКТИВНОСТЬ РЕАЛИЗАЦИИ МЕРОПРИЯТИЙ ПОДПРОГРАММЫ 1</t>
  </si>
  <si>
    <t>ЭФФЕКТИВНОСТЬ РЕАЛИЗАЦИИ МЕРОПРИЯТИЙ ПОДПРОГРАММЫ 2</t>
  </si>
  <si>
    <t xml:space="preserve">ЭФФЕКТИВНОСТЬ РЕАЛИЗАЦИИ МЕРОПРИЯТИЙ ПОДПРОГРАММЫ 3 </t>
  </si>
  <si>
    <t>И.о. начальника  управления образования_________________________________</t>
  </si>
  <si>
    <t>4</t>
  </si>
  <si>
    <t>за 2023 год</t>
  </si>
  <si>
    <t>на 01 января 2024 года</t>
  </si>
  <si>
    <t>Достигнута доля обучающихся, получающих основное общее, среднее общее образование в муниципальных общеобразовательных организациях, обеспечиваемых горячим питанием (готовой к употреблению пищевой продукцией) за счет субсидии на организацию горячего питания обучающихся в муниципальных общеобразовательных организациях (обеспечение готовой к употреблению пищевой продукцией), в общей численности обучающихся, получающих основное общее, среднее общее образование в муниципальных общеобразовательных организациях, проживающих в семьях, в которых средний доход на каждого члена семьи ниже полуторной величины прожиточного минимума в Омской области в расчете на душу населения, определенной по данным органов местного самоуправления муниципального образования городской округ город Омск Омской области и муниципальных районов Омской области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</si>
  <si>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</si>
  <si>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Доля обучающихся, получающих начальное общее образование в государственных и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</si>
  <si>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Мероприятие 16: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Омской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</si>
  <si>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Мероприятие 25:                                                                                                                                                                                             Организация оздоровления детей в лагерях дневного пребывания</t>
  </si>
  <si>
    <t>Количество детей в возрасте от 6 до 18 лет,  проживающих на территории Москаленского муниципального района, направленных на  оздоровление  в лагерь дневного пребывания</t>
  </si>
  <si>
    <t>Мероприятие 26:                                                               Реализация дополнительных мероприятий в области содействия занятости населения, включающих проведение специальной оценки условий труда на рабочих местах работающих инвалидов, оборудование (оснащение) рабочего места для работы инвалида в соответствии с индивидуальной программой реабилитации или абилитации инвалида</t>
  </si>
  <si>
    <t>Численность работающих инвалидов, для которых реализованы дополнительные мероприятия в области содействия занятости населения, которым предоставлены средства указанной субсидии на соответствующие цели</t>
  </si>
  <si>
    <t>Количество общеобразовательных организаций, расположенных в сельской местности и малых городах, в которых проведены мероприятия по ремонту и (или) материально-техническому оснащению центров образования естественно-научной и технологической направленностей</t>
  </si>
  <si>
    <t>Мероприятие 2: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</si>
  <si>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Количество общеобразовательных организаций, в которых обновлена материально-техническая база для занятий детей физической культурой и спортом</t>
  </si>
  <si>
    <t>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t>
  </si>
  <si>
    <t>1.1.25</t>
  </si>
  <si>
    <t>1.1.26</t>
  </si>
  <si>
    <t>3.1.9.</t>
  </si>
  <si>
    <t>Мероприятие 9:                                                                                             Проектно - сметная документация по реконструкции водогрейной котельной МБОУ "Элитовская СОШ"</t>
  </si>
  <si>
    <t>Количество учреждений,  в которых подготовлена  проектно - сметная документация по реконструкции водогрейных котельных</t>
  </si>
  <si>
    <t>3.1.10.</t>
  </si>
  <si>
    <t>3.1.11.</t>
  </si>
  <si>
    <t>3.1.12.</t>
  </si>
  <si>
    <t xml:space="preserve">Мероприятие 10:                                                                                     Проектно - сметная документация по реконструкции водогрейной котельной МБОУ "Подбельская ООШ"
</t>
  </si>
  <si>
    <t>Мероприятие 11:                                      Реконструкция водогрейной котельной МБОУ "Элитовская СОШ"</t>
  </si>
  <si>
    <t>Количество учреждений,  в которых проведены работы по  реконструкции водогрейных котельных</t>
  </si>
  <si>
    <t>Мероприятие 12:                                                             Реконструкция водогрейной котельной МБОУ "Подбельская ООШ"</t>
  </si>
  <si>
    <t>Организация оздоровления детей в лагерях дневного пребывания</t>
  </si>
  <si>
    <t>Реализация дополнительных мероприятий в области содействия занятости населения, включающих проведение специальной оценки условий труда на рабочих местах работающих инвалидов, оборудование (оснащение) рабочего места для работы инвалида в соответствии с индивидуальной программой реабилитации или абилитации инвалида</t>
  </si>
  <si>
    <t>1.1.4.</t>
  </si>
  <si>
    <t>1.1.5.</t>
  </si>
  <si>
    <t>1.1.6.</t>
  </si>
  <si>
    <t>1.1.7.</t>
  </si>
  <si>
    <t>1.1.8.</t>
  </si>
  <si>
    <t>1.1.9.</t>
  </si>
  <si>
    <t>1.1.10.</t>
  </si>
  <si>
    <t>1.1.11.</t>
  </si>
  <si>
    <t>1.1.12.</t>
  </si>
  <si>
    <t>1.1.13.</t>
  </si>
  <si>
    <t>1.1.14.</t>
  </si>
  <si>
    <t>1.1.15.</t>
  </si>
  <si>
    <t>1.1.16.</t>
  </si>
  <si>
    <t>1.1.17.</t>
  </si>
  <si>
    <t>1.1.18.</t>
  </si>
  <si>
    <t>1.1.19.</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</si>
  <si>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</si>
  <si>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Эффективность реализации Основное мероприятие 3: «Реализация регионального проекта «Успех каждого ребенка»  </t>
  </si>
  <si>
    <t>Реализация прочих мероприятий в сфере образования</t>
  </si>
  <si>
    <t xml:space="preserve">3.1.3. </t>
  </si>
  <si>
    <t>3.1.5.</t>
  </si>
  <si>
    <t>3.1.6.</t>
  </si>
  <si>
    <t>Проектно - сметная документация по реконструкции водогрейной котельной МБОУ "Элитовская СОШ"</t>
  </si>
  <si>
    <t>Проектно - сметная документация по реконструкции водогрейной котельной МБОУ "Подбельская ООШ"</t>
  </si>
  <si>
    <t>Реконструкция водогрейной котельной МБОУ "Элитовская СОШ"</t>
  </si>
  <si>
    <t>Реконструкция водогрейной котельной МБОУ "Подбельская ООШ"</t>
  </si>
  <si>
    <t>И.о. начальника управления образования________________________________</t>
  </si>
</sst>
</file>

<file path=xl/styles.xml><?xml version="1.0" encoding="utf-8"?>
<styleSheet xmlns="http://schemas.openxmlformats.org/spreadsheetml/2006/main">
  <numFmts count="2">
    <numFmt numFmtId="164" formatCode="#,##0.0"/>
    <numFmt numFmtId="165" formatCode="#,##0.00_ ;[Red]\-#,##0.00\ "/>
  </numFmts>
  <fonts count="25">
    <font>
      <sz val="10"/>
      <name val="Arial"/>
    </font>
    <font>
      <b/>
      <i/>
      <sz val="10"/>
      <name val="Arial"/>
      <family val="2"/>
      <charset val="204"/>
    </font>
    <font>
      <sz val="10"/>
      <name val="Arial"/>
      <family val="2"/>
      <charset val="204"/>
    </font>
    <font>
      <sz val="12"/>
      <name val="Times New Roman"/>
      <family val="1"/>
      <charset val="204"/>
    </font>
    <font>
      <b/>
      <sz val="12"/>
      <name val="Times New Roman"/>
      <family val="1"/>
      <charset val="204"/>
    </font>
    <font>
      <b/>
      <i/>
      <sz val="12"/>
      <name val="Times New Roman"/>
      <family val="1"/>
      <charset val="204"/>
    </font>
    <font>
      <b/>
      <sz val="14"/>
      <color indexed="81"/>
      <name val="Tahoma"/>
      <family val="2"/>
      <charset val="204"/>
    </font>
    <font>
      <sz val="9"/>
      <color indexed="81"/>
      <name val="Tahoma"/>
      <family val="2"/>
      <charset val="204"/>
    </font>
    <font>
      <b/>
      <sz val="16"/>
      <color indexed="81"/>
      <name val="Tahoma"/>
      <family val="2"/>
      <charset val="204"/>
    </font>
    <font>
      <b/>
      <sz val="9"/>
      <color indexed="81"/>
      <name val="Tahoma"/>
      <family val="2"/>
      <charset val="204"/>
    </font>
    <font>
      <sz val="16"/>
      <color indexed="81"/>
      <name val="Tahoma"/>
      <family val="2"/>
      <charset val="204"/>
    </font>
    <font>
      <sz val="14"/>
      <color indexed="81"/>
      <name val="Tahoma"/>
      <family val="2"/>
      <charset val="204"/>
    </font>
    <font>
      <sz val="18"/>
      <color indexed="81"/>
      <name val="Tahoma"/>
      <family val="2"/>
      <charset val="204"/>
    </font>
    <font>
      <b/>
      <sz val="12"/>
      <color indexed="81"/>
      <name val="Tahoma"/>
      <family val="2"/>
      <charset val="204"/>
    </font>
    <font>
      <sz val="12"/>
      <color indexed="81"/>
      <name val="Tahoma"/>
      <family val="2"/>
      <charset val="204"/>
    </font>
    <font>
      <i/>
      <sz val="14"/>
      <name val="Times New Roman"/>
      <family val="1"/>
      <charset val="204"/>
    </font>
    <font>
      <sz val="14"/>
      <name val="Times New Roman"/>
      <family val="1"/>
      <charset val="204"/>
    </font>
    <font>
      <sz val="10"/>
      <color rgb="FF00B050"/>
      <name val="Arial"/>
      <family val="2"/>
      <charset val="204"/>
    </font>
    <font>
      <b/>
      <sz val="14"/>
      <name val="Times New Roman"/>
      <family val="1"/>
      <charset val="204"/>
    </font>
    <font>
      <sz val="12"/>
      <name val="Arial"/>
      <family val="2"/>
      <charset val="204"/>
    </font>
    <font>
      <sz val="12"/>
      <color rgb="FF00B050"/>
      <name val="Arial"/>
      <family val="2"/>
      <charset val="204"/>
    </font>
    <font>
      <sz val="20"/>
      <color indexed="81"/>
      <name val="Tahoma"/>
      <family val="2"/>
      <charset val="204"/>
    </font>
    <font>
      <b/>
      <i/>
      <sz val="14"/>
      <name val="Times New Roman"/>
      <family val="1"/>
      <charset val="204"/>
    </font>
    <font>
      <sz val="9"/>
      <color indexed="81"/>
      <name val="Tahoma"/>
      <charset val="1"/>
    </font>
    <font>
      <b/>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s>
  <cellStyleXfs count="2">
    <xf numFmtId="0" fontId="0" fillId="0" borderId="0"/>
    <xf numFmtId="0" fontId="2" fillId="0" borderId="0"/>
  </cellStyleXfs>
  <cellXfs count="375">
    <xf numFmtId="0" fontId="0" fillId="0" borderId="0" xfId="0"/>
    <xf numFmtId="0" fontId="0" fillId="0" borderId="0" xfId="0" applyFill="1"/>
    <xf numFmtId="0" fontId="0" fillId="0" borderId="0" xfId="0" applyFill="1" applyAlignment="1">
      <alignment horizontal="center" vertical="center" wrapText="1"/>
    </xf>
    <xf numFmtId="0" fontId="1" fillId="0" borderId="0" xfId="0" applyFont="1" applyFill="1" applyAlignment="1"/>
    <xf numFmtId="0" fontId="17" fillId="0" borderId="0" xfId="0" applyFont="1" applyFill="1" applyAlignment="1">
      <alignment horizontal="center" vertical="center" wrapText="1"/>
    </xf>
    <xf numFmtId="0" fontId="17" fillId="0" borderId="0" xfId="0" applyFont="1" applyFill="1"/>
    <xf numFmtId="0" fontId="17" fillId="0" borderId="0" xfId="0" applyFont="1" applyFill="1" applyAlignment="1">
      <alignment vertical="center"/>
    </xf>
    <xf numFmtId="0" fontId="2" fillId="0" borderId="0" xfId="0" applyFont="1" applyFill="1"/>
    <xf numFmtId="0" fontId="0" fillId="0" borderId="0" xfId="0" applyFill="1" applyAlignment="1">
      <alignment vertical="center"/>
    </xf>
    <xf numFmtId="0" fontId="0" fillId="0" borderId="0" xfId="0" applyFill="1" applyAlignment="1">
      <alignment horizontal="left" vertical="center"/>
    </xf>
    <xf numFmtId="0" fontId="3" fillId="0" borderId="0" xfId="0" applyFont="1" applyFill="1"/>
    <xf numFmtId="0" fontId="3" fillId="0" borderId="0" xfId="0" applyFont="1" applyFill="1" applyAlignment="1">
      <alignment horizontal="right"/>
    </xf>
    <xf numFmtId="0" fontId="4" fillId="0" borderId="0" xfId="0" applyFont="1" applyFill="1"/>
    <xf numFmtId="0" fontId="5" fillId="0" borderId="0" xfId="0" applyFont="1" applyFill="1"/>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3" fillId="0" borderId="3" xfId="0" applyNumberFormat="1" applyFont="1" applyFill="1" applyBorder="1" applyAlignment="1">
      <alignment horizontal="center"/>
    </xf>
    <xf numFmtId="4" fontId="3" fillId="0" borderId="1" xfId="0" applyNumberFormat="1" applyFont="1" applyFill="1" applyBorder="1"/>
    <xf numFmtId="4" fontId="4" fillId="0" borderId="1"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4" fillId="0" borderId="4" xfId="0" applyNumberFormat="1" applyFont="1" applyFill="1" applyBorder="1" applyAlignment="1">
      <alignment horizontal="center" vertical="center"/>
    </xf>
    <xf numFmtId="4" fontId="3" fillId="0" borderId="1" xfId="0" applyNumberFormat="1" applyFont="1" applyFill="1" applyBorder="1" applyAlignment="1">
      <alignment horizontal="center"/>
    </xf>
    <xf numFmtId="4" fontId="4" fillId="0" borderId="3" xfId="0" applyNumberFormat="1" applyFont="1" applyFill="1" applyBorder="1" applyAlignment="1">
      <alignment horizontal="center"/>
    </xf>
    <xf numFmtId="4" fontId="3" fillId="0" borderId="3" xfId="0" applyNumberFormat="1" applyFont="1" applyFill="1" applyBorder="1" applyAlignment="1">
      <alignment horizontal="center" wrapText="1"/>
    </xf>
    <xf numFmtId="4" fontId="4" fillId="0" borderId="3" xfId="0" applyNumberFormat="1" applyFont="1" applyFill="1" applyBorder="1" applyAlignment="1">
      <alignment horizontal="center" vertical="center"/>
    </xf>
    <xf numFmtId="4" fontId="4" fillId="0" borderId="1" xfId="0" applyNumberFormat="1" applyFont="1" applyFill="1" applyBorder="1" applyAlignment="1">
      <alignment horizontal="center"/>
    </xf>
    <xf numFmtId="4" fontId="4" fillId="0" borderId="3" xfId="0" quotePrefix="1" applyNumberFormat="1" applyFont="1" applyFill="1" applyBorder="1" applyAlignment="1">
      <alignment horizontal="center"/>
    </xf>
    <xf numFmtId="0" fontId="3" fillId="0" borderId="5" xfId="0" applyFont="1" applyFill="1" applyBorder="1" applyAlignment="1">
      <alignment horizontal="left" vertical="center" wrapText="1"/>
    </xf>
    <xf numFmtId="2" fontId="3" fillId="0" borderId="3" xfId="0" applyNumberFormat="1" applyFont="1" applyFill="1" applyBorder="1" applyAlignment="1">
      <alignment horizontal="center"/>
    </xf>
    <xf numFmtId="4" fontId="3" fillId="0" borderId="1" xfId="0" applyNumberFormat="1" applyFont="1" applyFill="1" applyBorder="1" applyAlignment="1">
      <alignment horizontal="center" wrapText="1"/>
    </xf>
    <xf numFmtId="49" fontId="3"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2" xfId="0" applyFont="1" applyFill="1" applyBorder="1" applyAlignment="1">
      <alignment vertical="center" wrapText="1"/>
    </xf>
    <xf numFmtId="4" fontId="3" fillId="0" borderId="1" xfId="0" applyNumberFormat="1" applyFont="1" applyFill="1" applyBorder="1" applyAlignment="1">
      <alignment horizontal="lef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 fontId="3" fillId="0" borderId="9"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4" fontId="4" fillId="0" borderId="1" xfId="0" applyNumberFormat="1" applyFont="1" applyFill="1" applyBorder="1" applyAlignment="1">
      <alignment horizontal="center" wrapText="1"/>
    </xf>
    <xf numFmtId="4" fontId="3" fillId="0" borderId="3" xfId="0" applyNumberFormat="1" applyFont="1" applyFill="1" applyBorder="1"/>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wrapText="1"/>
    </xf>
    <xf numFmtId="4" fontId="3" fillId="0" borderId="2" xfId="0" applyNumberFormat="1" applyFont="1" applyFill="1" applyBorder="1" applyAlignment="1">
      <alignment vertical="center" wrapText="1"/>
    </xf>
    <xf numFmtId="4" fontId="4" fillId="0" borderId="2"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3" fillId="0" borderId="2" xfId="0" applyNumberFormat="1" applyFont="1" applyFill="1" applyBorder="1" applyAlignment="1">
      <alignment horizontal="center" wrapText="1"/>
    </xf>
    <xf numFmtId="4" fontId="4" fillId="0" borderId="2" xfId="0" applyNumberFormat="1" applyFont="1" applyFill="1" applyBorder="1" applyAlignment="1">
      <alignment horizontal="center" wrapText="1"/>
    </xf>
    <xf numFmtId="4" fontId="3" fillId="0" borderId="3" xfId="0" quotePrefix="1" applyNumberFormat="1" applyFont="1" applyFill="1" applyBorder="1" applyAlignment="1">
      <alignment horizontal="center"/>
    </xf>
    <xf numFmtId="0" fontId="3" fillId="0" borderId="0" xfId="0" applyFont="1" applyFill="1" applyAlignment="1">
      <alignment horizontal="right" vertical="center"/>
    </xf>
    <xf numFmtId="0" fontId="3" fillId="0" borderId="0" xfId="0" applyFont="1" applyFill="1" applyAlignment="1">
      <alignment horizontal="right" vertical="center" wrapText="1"/>
    </xf>
    <xf numFmtId="0" fontId="4" fillId="0" borderId="0" xfId="0" applyFont="1" applyFill="1" applyAlignment="1">
      <alignment horizontal="center"/>
    </xf>
    <xf numFmtId="4" fontId="4" fillId="0" borderId="7" xfId="0" applyNumberFormat="1" applyFont="1" applyFill="1" applyBorder="1" applyAlignment="1">
      <alignment horizontal="center" vertical="center" wrapText="1"/>
    </xf>
    <xf numFmtId="4" fontId="4" fillId="0" borderId="7" xfId="0" applyNumberFormat="1" applyFont="1" applyFill="1" applyBorder="1" applyAlignment="1">
      <alignment horizontal="center" wrapText="1"/>
    </xf>
    <xf numFmtId="4" fontId="3" fillId="0" borderId="9" xfId="0" applyNumberFormat="1" applyFont="1" applyFill="1" applyBorder="1" applyAlignment="1">
      <alignment horizontal="center"/>
    </xf>
    <xf numFmtId="4" fontId="3" fillId="0" borderId="10" xfId="0" applyNumberFormat="1" applyFont="1" applyFill="1" applyBorder="1" applyAlignment="1">
      <alignment horizontal="center"/>
    </xf>
    <xf numFmtId="4" fontId="3" fillId="0" borderId="8" xfId="0" applyNumberFormat="1" applyFont="1" applyFill="1" applyBorder="1" applyAlignment="1">
      <alignment horizontal="center"/>
    </xf>
    <xf numFmtId="4" fontId="4" fillId="0" borderId="9" xfId="0" quotePrefix="1" applyNumberFormat="1" applyFont="1" applyFill="1" applyBorder="1" applyAlignment="1">
      <alignment horizontal="center"/>
    </xf>
    <xf numFmtId="0" fontId="0" fillId="0" borderId="0" xfId="0" applyNumberForma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1" xfId="0" applyFont="1" applyFill="1" applyBorder="1" applyAlignment="1">
      <alignment vertical="center" wrapText="1"/>
    </xf>
    <xf numFmtId="4" fontId="4" fillId="0" borderId="11" xfId="0" applyNumberFormat="1" applyFont="1" applyFill="1" applyBorder="1" applyAlignment="1">
      <alignment horizontal="center" vertical="center" wrapText="1"/>
    </xf>
    <xf numFmtId="0" fontId="3" fillId="0" borderId="12" xfId="0" applyFont="1" applyFill="1" applyBorder="1" applyAlignment="1">
      <alignment horizontal="center"/>
    </xf>
    <xf numFmtId="4" fontId="4" fillId="0" borderId="13"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xf numFmtId="0" fontId="3" fillId="0" borderId="13" xfId="0" applyFont="1" applyFill="1" applyBorder="1" applyAlignment="1">
      <alignment horizontal="center" vertical="center" wrapText="1"/>
    </xf>
    <xf numFmtId="1" fontId="3" fillId="0" borderId="13"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4" fontId="3" fillId="0" borderId="5" xfId="0" applyNumberFormat="1" applyFont="1" applyFill="1" applyBorder="1" applyAlignment="1">
      <alignment horizontal="center"/>
    </xf>
    <xf numFmtId="0" fontId="3" fillId="0" borderId="2"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xf>
    <xf numFmtId="4" fontId="4" fillId="0" borderId="13"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xf>
    <xf numFmtId="4" fontId="4" fillId="0" borderId="6"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xf>
    <xf numFmtId="4" fontId="3" fillId="0" borderId="4"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11" xfId="0" applyFont="1" applyFill="1" applyBorder="1" applyAlignment="1">
      <alignment horizontal="left" vertical="center" wrapText="1"/>
    </xf>
    <xf numFmtId="49" fontId="3" fillId="0" borderId="7"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 fontId="3" fillId="0" borderId="3" xfId="0" applyNumberFormat="1" applyFont="1" applyFill="1" applyBorder="1" applyAlignment="1">
      <alignment horizontal="center" vertical="center"/>
    </xf>
    <xf numFmtId="0" fontId="3" fillId="0" borderId="7" xfId="0" applyFont="1" applyFill="1" applyBorder="1" applyAlignment="1">
      <alignment vertical="center" wrapText="1"/>
    </xf>
    <xf numFmtId="0" fontId="20" fillId="0" borderId="0" xfId="0" applyFont="1" applyFill="1"/>
    <xf numFmtId="0" fontId="19" fillId="0" borderId="0" xfId="0" applyFont="1" applyFill="1"/>
    <xf numFmtId="0" fontId="19" fillId="0" borderId="1" xfId="0" applyFont="1" applyFill="1" applyBorder="1" applyAlignment="1">
      <alignment horizontal="center" vertical="center" wrapText="1"/>
    </xf>
    <xf numFmtId="2" fontId="3" fillId="0" borderId="1" xfId="0" applyNumberFormat="1" applyFont="1" applyFill="1" applyBorder="1" applyAlignment="1">
      <alignment horizontal="center"/>
    </xf>
    <xf numFmtId="4" fontId="3" fillId="0" borderId="7"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wrapText="1"/>
      <protection locked="0"/>
    </xf>
    <xf numFmtId="0" fontId="3" fillId="0" borderId="4"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4" fontId="0" fillId="0" borderId="0" xfId="0" applyNumberFormat="1" applyFill="1"/>
    <xf numFmtId="4" fontId="3" fillId="0"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13"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10" xfId="0" applyNumberFormat="1"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9" xfId="0" applyNumberFormat="1" applyFont="1" applyFill="1" applyBorder="1" applyAlignment="1">
      <alignment horizontal="center" vertical="center" wrapText="1"/>
    </xf>
    <xf numFmtId="0" fontId="0" fillId="0" borderId="15" xfId="0" applyNumberFormat="1" applyFill="1" applyBorder="1" applyAlignment="1">
      <alignment horizontal="center" vertical="center" wrapText="1"/>
    </xf>
    <xf numFmtId="0" fontId="0" fillId="0" borderId="6" xfId="0" applyNumberFormat="1" applyFill="1" applyBorder="1" applyAlignment="1">
      <alignment horizontal="center" vertical="center" wrapText="1"/>
    </xf>
    <xf numFmtId="0" fontId="0" fillId="0" borderId="10" xfId="0" applyNumberFormat="1" applyFill="1" applyBorder="1" applyAlignment="1">
      <alignment horizontal="center" vertical="center" wrapText="1"/>
    </xf>
    <xf numFmtId="0" fontId="0" fillId="0" borderId="0" xfId="0" applyNumberFormat="1" applyFill="1" applyAlignment="1">
      <alignment horizontal="center" vertical="center" wrapText="1"/>
    </xf>
    <xf numFmtId="0" fontId="0" fillId="0" borderId="14" xfId="0" applyNumberFormat="1" applyFill="1" applyBorder="1" applyAlignment="1">
      <alignment horizontal="center" vertical="center" wrapText="1"/>
    </xf>
    <xf numFmtId="0" fontId="0" fillId="0" borderId="8" xfId="0" applyNumberFormat="1" applyFill="1" applyBorder="1" applyAlignment="1">
      <alignment horizontal="center" vertical="center" wrapText="1"/>
    </xf>
    <xf numFmtId="0" fontId="0" fillId="0" borderId="12" xfId="0" applyNumberFormat="1" applyFill="1" applyBorder="1" applyAlignment="1">
      <alignment horizontal="center" vertical="center" wrapText="1"/>
    </xf>
    <xf numFmtId="0" fontId="0" fillId="0" borderId="11" xfId="0" applyNumberFormat="1" applyFill="1" applyBorder="1" applyAlignment="1">
      <alignment horizontal="center" vertical="center" wrapText="1"/>
    </xf>
    <xf numFmtId="0" fontId="0" fillId="0" borderId="13" xfId="0" applyFill="1" applyBorder="1" applyAlignment="1">
      <alignment horizontal="center" vertical="center" wrapText="1"/>
    </xf>
    <xf numFmtId="0" fontId="0" fillId="0" borderId="7" xfId="0"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Fill="1" applyBorder="1" applyAlignment="1">
      <alignment horizontal="center" vertical="center"/>
    </xf>
    <xf numFmtId="1"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xf>
    <xf numFmtId="4" fontId="3" fillId="0" borderId="7"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3" fontId="3" fillId="0" borderId="7"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3" xfId="0" applyFont="1" applyFill="1" applyBorder="1" applyAlignment="1">
      <alignment vertical="center" wrapText="1"/>
    </xf>
    <xf numFmtId="0" fontId="2" fillId="0" borderId="7" xfId="0" applyFont="1" applyFill="1" applyBorder="1" applyAlignment="1">
      <alignment vertical="center" wrapText="1"/>
    </xf>
    <xf numFmtId="0" fontId="3" fillId="0" borderId="0" xfId="0" applyFont="1" applyFill="1" applyAlignment="1">
      <alignment horizontal="left"/>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164" fontId="3" fillId="0" borderId="4"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right" vertical="center" wrapText="1"/>
    </xf>
    <xf numFmtId="0" fontId="3" fillId="0" borderId="0" xfId="0" applyFont="1" applyFill="1" applyAlignment="1">
      <alignment horizontal="right"/>
    </xf>
    <xf numFmtId="0" fontId="4" fillId="0" borderId="0" xfId="0" applyFont="1" applyFill="1" applyAlignment="1">
      <alignment horizontal="center"/>
    </xf>
    <xf numFmtId="0" fontId="18" fillId="0" borderId="0" xfId="0" applyFont="1" applyFill="1" applyAlignment="1">
      <alignment horizontal="center"/>
    </xf>
    <xf numFmtId="0" fontId="3" fillId="0" borderId="12" xfId="0" applyFont="1" applyFill="1" applyBorder="1" applyAlignment="1">
      <alignment horizontal="center"/>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13"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8" xfId="0" applyNumberFormat="1"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2" fontId="4" fillId="0" borderId="4"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3" fillId="0" borderId="13"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0" fontId="3" fillId="3" borderId="9" xfId="0" applyNumberFormat="1" applyFont="1" applyFill="1" applyBorder="1" applyAlignment="1">
      <alignment horizontal="center" vertical="center" wrapText="1"/>
    </xf>
    <xf numFmtId="0" fontId="3" fillId="3" borderId="6" xfId="0" applyNumberFormat="1" applyFont="1" applyFill="1" applyBorder="1" applyAlignment="1">
      <alignment horizontal="center" vertical="center" wrapText="1"/>
    </xf>
    <xf numFmtId="0" fontId="3" fillId="3" borderId="10"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8" xfId="0" applyNumberFormat="1" applyFont="1" applyFill="1" applyBorder="1" applyAlignment="1">
      <alignment horizontal="center" vertical="center" wrapText="1"/>
    </xf>
    <xf numFmtId="0" fontId="3" fillId="3" borderId="11"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0" fillId="0" borderId="5" xfId="0" applyNumberFormat="1" applyFill="1" applyBorder="1" applyAlignment="1">
      <alignment horizontal="left" vertical="center" wrapText="1"/>
    </xf>
    <xf numFmtId="0" fontId="2" fillId="0" borderId="6"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0" fontId="3" fillId="0" borderId="1" xfId="0" applyFont="1" applyFill="1" applyBorder="1" applyAlignment="1">
      <alignment vertical="center" wrapText="1"/>
    </xf>
    <xf numFmtId="49" fontId="0" fillId="0" borderId="13" xfId="0" applyNumberFormat="1" applyFill="1" applyBorder="1" applyAlignment="1">
      <alignment horizontal="center" vertical="center" wrapText="1"/>
    </xf>
    <xf numFmtId="49" fontId="0" fillId="0" borderId="7" xfId="0" applyNumberForma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3" fillId="0" borderId="1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4" fontId="3" fillId="0" borderId="4"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5"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xf>
    <xf numFmtId="0" fontId="4" fillId="0" borderId="5"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4" fontId="3" fillId="0" borderId="3"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0" fontId="3" fillId="0" borderId="12" xfId="0" applyFont="1" applyFill="1" applyBorder="1" applyAlignment="1">
      <alignment horizontal="left" vertical="center" wrapText="1"/>
    </xf>
    <xf numFmtId="4" fontId="3" fillId="0" borderId="1" xfId="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4" fontId="3" fillId="0" borderId="13"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3" fontId="4" fillId="0" borderId="3"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 fontId="3" fillId="0" borderId="4" xfId="0" applyNumberFormat="1" applyFont="1" applyFill="1" applyBorder="1" applyAlignment="1" applyProtection="1">
      <alignment horizontal="center" vertical="center"/>
      <protection locked="0"/>
    </xf>
    <xf numFmtId="4" fontId="3" fillId="0" borderId="13" xfId="0" applyNumberFormat="1" applyFont="1" applyFill="1" applyBorder="1" applyAlignment="1" applyProtection="1">
      <alignment horizontal="center" vertical="center"/>
      <protection locked="0"/>
    </xf>
    <xf numFmtId="4" fontId="3" fillId="0" borderId="7" xfId="0" applyNumberFormat="1" applyFont="1" applyFill="1" applyBorder="1" applyAlignment="1" applyProtection="1">
      <alignment horizontal="center" vertical="center"/>
      <protection locked="0"/>
    </xf>
    <xf numFmtId="49" fontId="3" fillId="0" borderId="1"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49" fontId="3" fillId="0" borderId="15"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14"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3" fontId="4" fillId="0" borderId="5"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3" fillId="0" borderId="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4" fontId="3" fillId="0" borderId="4" xfId="0" applyNumberFormat="1" applyFont="1" applyFill="1" applyBorder="1" applyAlignment="1" applyProtection="1">
      <alignment horizontal="center" vertical="center" wrapText="1"/>
      <protection locked="0"/>
    </xf>
    <xf numFmtId="4" fontId="3" fillId="0" borderId="13" xfId="0" applyNumberFormat="1" applyFont="1" applyFill="1" applyBorder="1" applyAlignment="1" applyProtection="1">
      <alignment horizontal="center" vertical="center" wrapText="1"/>
      <protection locked="0"/>
    </xf>
    <xf numFmtId="4" fontId="3" fillId="0" borderId="7" xfId="0" applyNumberFormat="1" applyFont="1" applyFill="1" applyBorder="1" applyAlignment="1" applyProtection="1">
      <alignment horizontal="center" vertical="center" wrapText="1"/>
      <protection locked="0"/>
    </xf>
    <xf numFmtId="0" fontId="3" fillId="0" borderId="9"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3" fillId="0" borderId="10" xfId="0" applyNumberFormat="1" applyFont="1" applyFill="1" applyBorder="1" applyAlignment="1">
      <alignment vertical="center" wrapText="1"/>
    </xf>
    <xf numFmtId="0" fontId="3" fillId="0" borderId="14" xfId="0" applyNumberFormat="1" applyFont="1" applyFill="1" applyBorder="1" applyAlignment="1">
      <alignment vertical="center" wrapText="1"/>
    </xf>
    <xf numFmtId="0" fontId="3" fillId="0" borderId="8"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3" fillId="2" borderId="3"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1" fontId="4" fillId="0" borderId="3"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49" fontId="3" fillId="2" borderId="3" xfId="0" applyNumberFormat="1" applyFont="1" applyFill="1" applyBorder="1" applyAlignment="1">
      <alignment vertical="center" wrapText="1"/>
    </xf>
    <xf numFmtId="49" fontId="3" fillId="2" borderId="5" xfId="0" applyNumberFormat="1" applyFont="1" applyFill="1" applyBorder="1" applyAlignment="1">
      <alignment vertical="center" wrapText="1"/>
    </xf>
    <xf numFmtId="49" fontId="3" fillId="2" borderId="2" xfId="0" applyNumberFormat="1" applyFont="1" applyFill="1" applyBorder="1" applyAlignment="1">
      <alignment vertical="center" wrapText="1"/>
    </xf>
    <xf numFmtId="49" fontId="3" fillId="2" borderId="3"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5"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49" fontId="3" fillId="2" borderId="9" xfId="0" applyNumberFormat="1" applyFont="1" applyFill="1" applyBorder="1" applyAlignment="1">
      <alignment horizontal="left" vertical="center" wrapText="1"/>
    </xf>
    <xf numFmtId="49" fontId="3" fillId="2" borderId="15"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4" fontId="3" fillId="0" borderId="3" xfId="0" applyNumberFormat="1" applyFont="1" applyFill="1" applyBorder="1" applyAlignment="1">
      <alignment horizontal="center" vertical="center"/>
    </xf>
    <xf numFmtId="4" fontId="3" fillId="0" borderId="5"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wrapText="1"/>
    </xf>
    <xf numFmtId="164" fontId="3" fillId="0" borderId="13" xfId="0"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X350"/>
  <sheetViews>
    <sheetView view="pageBreakPreview" topLeftCell="A6" zoomScale="50" zoomScaleNormal="70" zoomScaleSheetLayoutView="50" workbookViewId="0">
      <selection activeCell="O333" sqref="O333:O337"/>
    </sheetView>
  </sheetViews>
  <sheetFormatPr defaultRowHeight="12.5"/>
  <cols>
    <col min="1" max="1" width="8.26953125" style="1" customWidth="1"/>
    <col min="2" max="2" width="50.90625" style="1" customWidth="1"/>
    <col min="3" max="3" width="2.1796875" style="1" hidden="1" customWidth="1"/>
    <col min="4" max="4" width="17" style="1" customWidth="1"/>
    <col min="5" max="5" width="18.453125" style="1" customWidth="1"/>
    <col min="6" max="6" width="42.26953125" style="1" customWidth="1"/>
    <col min="7" max="7" width="18.54296875" style="1" customWidth="1"/>
    <col min="8" max="8" width="18.81640625" style="1" customWidth="1"/>
    <col min="9" max="9" width="17.26953125" style="1" customWidth="1"/>
    <col min="10" max="14" width="16.453125" style="1" customWidth="1"/>
    <col min="15" max="15" width="85.90625" style="1" customWidth="1"/>
    <col min="16" max="20" width="8.7265625" style="1" customWidth="1"/>
    <col min="21" max="21" width="7.7265625" style="1" customWidth="1"/>
    <col min="22" max="22" width="9.453125" style="1" customWidth="1"/>
    <col min="23" max="24" width="8.7265625" style="1" customWidth="1"/>
    <col min="25" max="16384" width="8.7265625" style="1"/>
  </cols>
  <sheetData>
    <row r="1" spans="1:24" ht="18.75" hidden="1" customHeight="1">
      <c r="A1" s="10"/>
      <c r="B1" s="10"/>
      <c r="C1" s="10"/>
      <c r="D1" s="10"/>
      <c r="E1" s="10"/>
      <c r="F1" s="10"/>
      <c r="G1" s="10"/>
      <c r="H1" s="10"/>
      <c r="I1" s="10"/>
      <c r="J1" s="10"/>
      <c r="K1" s="10"/>
      <c r="L1" s="10"/>
      <c r="M1" s="10"/>
      <c r="N1" s="10"/>
      <c r="O1" s="10"/>
      <c r="P1" s="11"/>
      <c r="Q1" s="11"/>
      <c r="R1" s="11"/>
      <c r="S1" s="11"/>
      <c r="T1" s="11"/>
    </row>
    <row r="2" spans="1:24" ht="15.5" hidden="1">
      <c r="A2" s="10"/>
      <c r="B2" s="10"/>
      <c r="C2" s="10"/>
      <c r="D2" s="10"/>
      <c r="E2" s="10"/>
      <c r="F2" s="10"/>
      <c r="G2" s="10"/>
      <c r="H2" s="10"/>
      <c r="I2" s="10"/>
      <c r="J2" s="10"/>
      <c r="K2" s="10"/>
      <c r="L2" s="10"/>
      <c r="M2" s="10"/>
      <c r="N2" s="10"/>
      <c r="O2" s="10"/>
      <c r="P2" s="220"/>
      <c r="Q2" s="220"/>
      <c r="R2" s="220"/>
      <c r="S2" s="53"/>
      <c r="T2" s="53"/>
    </row>
    <row r="3" spans="1:24" ht="40.5" hidden="1" customHeight="1">
      <c r="A3" s="10"/>
      <c r="B3" s="10"/>
      <c r="C3" s="10"/>
      <c r="D3" s="10"/>
      <c r="E3" s="10"/>
      <c r="F3" s="10"/>
      <c r="G3" s="10"/>
      <c r="H3" s="10"/>
      <c r="I3" s="10"/>
      <c r="J3" s="10"/>
      <c r="K3" s="10"/>
      <c r="L3" s="10"/>
      <c r="M3" s="10"/>
      <c r="N3" s="10"/>
      <c r="O3" s="10"/>
      <c r="P3" s="221"/>
      <c r="Q3" s="221"/>
      <c r="R3" s="221"/>
      <c r="S3" s="54"/>
      <c r="T3" s="54"/>
    </row>
    <row r="4" spans="1:24" ht="15.5" hidden="1">
      <c r="A4" s="222"/>
      <c r="B4" s="222"/>
      <c r="C4" s="222"/>
      <c r="D4" s="222"/>
      <c r="E4" s="222"/>
      <c r="F4" s="222"/>
      <c r="G4" s="222"/>
      <c r="H4" s="222"/>
      <c r="I4" s="222"/>
      <c r="J4" s="222"/>
      <c r="K4" s="222"/>
      <c r="L4" s="222"/>
      <c r="M4" s="222"/>
      <c r="N4" s="222"/>
      <c r="O4" s="222"/>
      <c r="P4" s="222"/>
      <c r="Q4" s="222"/>
      <c r="R4" s="222"/>
      <c r="S4" s="11"/>
      <c r="T4" s="11"/>
    </row>
    <row r="5" spans="1:24" ht="21" hidden="1" customHeight="1">
      <c r="A5" s="223"/>
      <c r="B5" s="223"/>
      <c r="C5" s="223"/>
      <c r="D5" s="223"/>
      <c r="E5" s="223"/>
      <c r="F5" s="223"/>
      <c r="G5" s="223"/>
      <c r="H5" s="223"/>
      <c r="I5" s="223"/>
      <c r="J5" s="223"/>
      <c r="K5" s="223"/>
      <c r="L5" s="223"/>
      <c r="M5" s="223"/>
      <c r="N5" s="223"/>
      <c r="O5" s="223"/>
      <c r="P5" s="223"/>
      <c r="Q5" s="223"/>
      <c r="R5" s="223"/>
      <c r="S5" s="55"/>
      <c r="T5" s="55"/>
      <c r="U5" s="3"/>
      <c r="V5" s="3"/>
      <c r="W5" s="3"/>
      <c r="X5" s="3"/>
    </row>
    <row r="6" spans="1:24" ht="21" customHeight="1">
      <c r="A6" s="224" t="s">
        <v>131</v>
      </c>
      <c r="B6" s="224"/>
      <c r="C6" s="224"/>
      <c r="D6" s="224"/>
      <c r="E6" s="224"/>
      <c r="F6" s="224"/>
      <c r="G6" s="224"/>
      <c r="H6" s="224"/>
      <c r="I6" s="224"/>
      <c r="J6" s="224"/>
      <c r="K6" s="224"/>
      <c r="L6" s="224"/>
      <c r="M6" s="224"/>
      <c r="N6" s="224"/>
      <c r="O6" s="224"/>
      <c r="P6" s="224"/>
      <c r="Q6" s="224"/>
      <c r="R6" s="224"/>
      <c r="S6" s="55"/>
      <c r="T6" s="55"/>
      <c r="U6" s="3"/>
      <c r="V6" s="3"/>
      <c r="W6" s="3"/>
      <c r="X6" s="3"/>
    </row>
    <row r="7" spans="1:24" ht="21" customHeight="1">
      <c r="A7" s="224" t="s">
        <v>132</v>
      </c>
      <c r="B7" s="224"/>
      <c r="C7" s="224"/>
      <c r="D7" s="224"/>
      <c r="E7" s="224"/>
      <c r="F7" s="224"/>
      <c r="G7" s="224"/>
      <c r="H7" s="224"/>
      <c r="I7" s="224"/>
      <c r="J7" s="224"/>
      <c r="K7" s="224"/>
      <c r="L7" s="224"/>
      <c r="M7" s="224"/>
      <c r="N7" s="224"/>
      <c r="O7" s="224"/>
      <c r="P7" s="224"/>
      <c r="Q7" s="224"/>
      <c r="R7" s="224"/>
      <c r="S7" s="55"/>
      <c r="T7" s="55"/>
      <c r="U7" s="3"/>
      <c r="V7" s="3"/>
      <c r="W7" s="3"/>
      <c r="X7" s="3"/>
    </row>
    <row r="8" spans="1:24" ht="19.5" customHeight="1">
      <c r="A8" s="224" t="s">
        <v>133</v>
      </c>
      <c r="B8" s="224"/>
      <c r="C8" s="224"/>
      <c r="D8" s="224"/>
      <c r="E8" s="224"/>
      <c r="F8" s="224"/>
      <c r="G8" s="224"/>
      <c r="H8" s="224"/>
      <c r="I8" s="224"/>
      <c r="J8" s="224"/>
      <c r="K8" s="224"/>
      <c r="L8" s="224"/>
      <c r="M8" s="224"/>
      <c r="N8" s="224"/>
      <c r="O8" s="224"/>
      <c r="P8" s="224"/>
      <c r="Q8" s="224"/>
      <c r="R8" s="224"/>
      <c r="S8" s="55"/>
      <c r="T8" s="55"/>
      <c r="U8" s="3"/>
      <c r="V8" s="3"/>
      <c r="W8" s="3"/>
      <c r="X8" s="3"/>
    </row>
    <row r="9" spans="1:24" ht="23.5" customHeight="1">
      <c r="A9" s="224" t="s">
        <v>20</v>
      </c>
      <c r="B9" s="224"/>
      <c r="C9" s="224"/>
      <c r="D9" s="224"/>
      <c r="E9" s="224"/>
      <c r="F9" s="224"/>
      <c r="G9" s="224"/>
      <c r="H9" s="224"/>
      <c r="I9" s="224"/>
      <c r="J9" s="224"/>
      <c r="K9" s="224"/>
      <c r="L9" s="224"/>
      <c r="M9" s="224"/>
      <c r="N9" s="224"/>
      <c r="O9" s="224"/>
      <c r="P9" s="224"/>
      <c r="Q9" s="224"/>
      <c r="R9" s="224"/>
      <c r="S9" s="55"/>
      <c r="T9" s="55"/>
      <c r="U9" s="3"/>
      <c r="V9" s="3"/>
      <c r="W9" s="3"/>
      <c r="X9" s="3"/>
    </row>
    <row r="10" spans="1:24" ht="21" customHeight="1">
      <c r="A10" s="224" t="s">
        <v>268</v>
      </c>
      <c r="B10" s="224"/>
      <c r="C10" s="224"/>
      <c r="D10" s="224"/>
      <c r="E10" s="224"/>
      <c r="F10" s="224"/>
      <c r="G10" s="224"/>
      <c r="H10" s="224"/>
      <c r="I10" s="224"/>
      <c r="J10" s="224"/>
      <c r="K10" s="224"/>
      <c r="L10" s="224"/>
      <c r="M10" s="224"/>
      <c r="N10" s="224"/>
      <c r="O10" s="224"/>
      <c r="P10" s="224"/>
      <c r="Q10" s="224"/>
      <c r="R10" s="224"/>
      <c r="S10" s="55"/>
      <c r="T10" s="55"/>
      <c r="U10" s="3"/>
      <c r="V10" s="3"/>
      <c r="W10" s="3"/>
      <c r="X10" s="3"/>
    </row>
    <row r="11" spans="1:24" ht="15.5">
      <c r="A11" s="10"/>
      <c r="B11" s="10"/>
      <c r="C11" s="10"/>
      <c r="D11" s="10"/>
      <c r="E11" s="10"/>
      <c r="F11" s="10"/>
      <c r="G11" s="10"/>
      <c r="H11" s="225"/>
      <c r="I11" s="225"/>
      <c r="J11" s="225"/>
      <c r="K11" s="225"/>
      <c r="L11" s="10"/>
      <c r="M11" s="10"/>
      <c r="N11" s="10"/>
      <c r="O11" s="12"/>
      <c r="P11" s="13"/>
      <c r="Q11" s="13"/>
      <c r="R11" s="10"/>
      <c r="S11" s="10"/>
      <c r="T11" s="10"/>
    </row>
    <row r="12" spans="1:24" s="2" customFormat="1" ht="34.5" customHeight="1">
      <c r="A12" s="142" t="s">
        <v>0</v>
      </c>
      <c r="B12" s="201" t="s">
        <v>167</v>
      </c>
      <c r="C12" s="226"/>
      <c r="D12" s="230" t="s">
        <v>170</v>
      </c>
      <c r="E12" s="231"/>
      <c r="F12" s="231"/>
      <c r="G12" s="231"/>
      <c r="H12" s="231"/>
      <c r="I12" s="231"/>
      <c r="J12" s="231"/>
      <c r="K12" s="231"/>
      <c r="L12" s="231"/>
      <c r="M12" s="231"/>
      <c r="N12" s="232"/>
      <c r="O12" s="230" t="s">
        <v>10</v>
      </c>
      <c r="P12" s="231"/>
      <c r="Q12" s="231"/>
      <c r="R12" s="231"/>
      <c r="S12" s="231"/>
      <c r="T12" s="231"/>
      <c r="U12" s="231"/>
      <c r="V12" s="232"/>
    </row>
    <row r="13" spans="1:24" s="2" customFormat="1" ht="38.25" customHeight="1">
      <c r="A13" s="143"/>
      <c r="B13" s="227"/>
      <c r="C13" s="228"/>
      <c r="D13" s="145" t="s">
        <v>169</v>
      </c>
      <c r="E13" s="145"/>
      <c r="F13" s="142" t="s">
        <v>6</v>
      </c>
      <c r="G13" s="201" t="s">
        <v>9</v>
      </c>
      <c r="H13" s="202"/>
      <c r="I13" s="202"/>
      <c r="J13" s="202"/>
      <c r="K13" s="202"/>
      <c r="L13" s="202"/>
      <c r="M13" s="202"/>
      <c r="N13" s="226"/>
      <c r="O13" s="143" t="s">
        <v>1</v>
      </c>
      <c r="P13" s="143" t="s">
        <v>3</v>
      </c>
      <c r="Q13" s="201" t="s">
        <v>63</v>
      </c>
      <c r="R13" s="202"/>
      <c r="S13" s="202"/>
      <c r="T13" s="202"/>
      <c r="U13" s="202"/>
      <c r="V13" s="202"/>
    </row>
    <row r="14" spans="1:24" s="2" customFormat="1" ht="16.5" customHeight="1">
      <c r="A14" s="143"/>
      <c r="B14" s="227"/>
      <c r="C14" s="228"/>
      <c r="D14" s="142" t="s">
        <v>168</v>
      </c>
      <c r="E14" s="142" t="s">
        <v>115</v>
      </c>
      <c r="F14" s="143"/>
      <c r="G14" s="201" t="s">
        <v>2</v>
      </c>
      <c r="H14" s="226"/>
      <c r="I14" s="201">
        <v>2021</v>
      </c>
      <c r="J14" s="226"/>
      <c r="K14" s="201">
        <v>2022</v>
      </c>
      <c r="L14" s="202"/>
      <c r="M14" s="201">
        <v>2023</v>
      </c>
      <c r="N14" s="226"/>
      <c r="O14" s="143"/>
      <c r="P14" s="143"/>
      <c r="Q14" s="145">
        <v>2021</v>
      </c>
      <c r="R14" s="145"/>
      <c r="S14" s="145">
        <v>2022</v>
      </c>
      <c r="T14" s="145"/>
      <c r="U14" s="201">
        <v>2023</v>
      </c>
      <c r="V14" s="226"/>
    </row>
    <row r="15" spans="1:24" s="2" customFormat="1" ht="29.5" customHeight="1">
      <c r="A15" s="143"/>
      <c r="B15" s="227"/>
      <c r="C15" s="228"/>
      <c r="D15" s="143"/>
      <c r="E15" s="143"/>
      <c r="F15" s="143"/>
      <c r="G15" s="203"/>
      <c r="H15" s="229"/>
      <c r="I15" s="203"/>
      <c r="J15" s="229"/>
      <c r="K15" s="203"/>
      <c r="L15" s="204"/>
      <c r="M15" s="203"/>
      <c r="N15" s="229"/>
      <c r="O15" s="143"/>
      <c r="P15" s="143"/>
      <c r="Q15" s="145"/>
      <c r="R15" s="145"/>
      <c r="S15" s="145"/>
      <c r="T15" s="145"/>
      <c r="U15" s="203"/>
      <c r="V15" s="229"/>
    </row>
    <row r="16" spans="1:24" s="2" customFormat="1" ht="49.5" customHeight="1">
      <c r="A16" s="144"/>
      <c r="B16" s="203"/>
      <c r="C16" s="229"/>
      <c r="D16" s="144"/>
      <c r="E16" s="144"/>
      <c r="F16" s="144"/>
      <c r="G16" s="14" t="s">
        <v>116</v>
      </c>
      <c r="H16" s="14" t="s">
        <v>117</v>
      </c>
      <c r="I16" s="40" t="str">
        <f>G16</f>
        <v>План</v>
      </c>
      <c r="J16" s="40" t="str">
        <f>H16</f>
        <v>Факт</v>
      </c>
      <c r="K16" s="40" t="s">
        <v>116</v>
      </c>
      <c r="L16" s="40" t="s">
        <v>117</v>
      </c>
      <c r="M16" s="116" t="s">
        <v>116</v>
      </c>
      <c r="N16" s="116" t="s">
        <v>117</v>
      </c>
      <c r="O16" s="172"/>
      <c r="P16" s="172"/>
      <c r="Q16" s="39" t="str">
        <f>I16</f>
        <v>План</v>
      </c>
      <c r="R16" s="39" t="str">
        <f>J16</f>
        <v>Факт</v>
      </c>
      <c r="S16" s="14" t="s">
        <v>116</v>
      </c>
      <c r="T16" s="14" t="s">
        <v>117</v>
      </c>
      <c r="U16" s="116" t="s">
        <v>116</v>
      </c>
      <c r="V16" s="116" t="s">
        <v>117</v>
      </c>
    </row>
    <row r="17" spans="1:22" s="2" customFormat="1" ht="19.5" customHeight="1">
      <c r="A17" s="14">
        <v>1</v>
      </c>
      <c r="B17" s="230">
        <v>2</v>
      </c>
      <c r="C17" s="232"/>
      <c r="D17" s="15">
        <v>3</v>
      </c>
      <c r="E17" s="15">
        <v>4</v>
      </c>
      <c r="F17" s="15">
        <v>5</v>
      </c>
      <c r="G17" s="15">
        <v>6</v>
      </c>
      <c r="H17" s="15">
        <v>7</v>
      </c>
      <c r="I17" s="15">
        <v>8</v>
      </c>
      <c r="J17" s="15">
        <v>9</v>
      </c>
      <c r="K17" s="15">
        <v>10</v>
      </c>
      <c r="L17" s="15">
        <v>11</v>
      </c>
      <c r="M17" s="120">
        <v>12</v>
      </c>
      <c r="N17" s="120">
        <v>13</v>
      </c>
      <c r="O17" s="15">
        <v>14</v>
      </c>
      <c r="P17" s="15">
        <v>15</v>
      </c>
      <c r="Q17" s="15">
        <v>16</v>
      </c>
      <c r="R17" s="15">
        <v>17</v>
      </c>
      <c r="S17" s="15">
        <v>18</v>
      </c>
      <c r="T17" s="15">
        <v>19</v>
      </c>
      <c r="U17" s="134">
        <v>20</v>
      </c>
      <c r="V17" s="134">
        <v>21</v>
      </c>
    </row>
    <row r="18" spans="1:22" s="4" customFormat="1" ht="30.75" customHeight="1">
      <c r="A18" s="205" t="s">
        <v>16</v>
      </c>
      <c r="B18" s="205"/>
      <c r="C18" s="205"/>
      <c r="D18" s="205"/>
      <c r="E18" s="205"/>
      <c r="F18" s="205"/>
      <c r="G18" s="205"/>
      <c r="H18" s="205"/>
      <c r="I18" s="205"/>
      <c r="J18" s="205"/>
      <c r="K18" s="205"/>
      <c r="L18" s="205"/>
      <c r="M18" s="205"/>
      <c r="N18" s="205"/>
      <c r="O18" s="205"/>
      <c r="P18" s="205"/>
      <c r="Q18" s="205"/>
      <c r="R18" s="205"/>
      <c r="S18" s="205"/>
      <c r="T18" s="205"/>
      <c r="U18" s="205"/>
      <c r="V18" s="205"/>
    </row>
    <row r="19" spans="1:22" s="5" customFormat="1" ht="34.5" customHeight="1">
      <c r="A19" s="205" t="s">
        <v>73</v>
      </c>
      <c r="B19" s="205"/>
      <c r="C19" s="205"/>
      <c r="D19" s="205"/>
      <c r="E19" s="205"/>
      <c r="F19" s="205"/>
      <c r="G19" s="205"/>
      <c r="H19" s="205"/>
      <c r="I19" s="205"/>
      <c r="J19" s="205"/>
      <c r="K19" s="205"/>
      <c r="L19" s="205"/>
      <c r="M19" s="205"/>
      <c r="N19" s="205"/>
      <c r="O19" s="205"/>
      <c r="P19" s="205"/>
      <c r="Q19" s="205"/>
      <c r="R19" s="205"/>
      <c r="S19" s="205"/>
      <c r="T19" s="205"/>
      <c r="U19" s="205"/>
      <c r="V19" s="205"/>
    </row>
    <row r="20" spans="1:22" s="5" customFormat="1" ht="30.75" customHeight="1">
      <c r="A20" s="205" t="s">
        <v>72</v>
      </c>
      <c r="B20" s="205"/>
      <c r="C20" s="205"/>
      <c r="D20" s="205"/>
      <c r="E20" s="205"/>
      <c r="F20" s="205"/>
      <c r="G20" s="205"/>
      <c r="H20" s="205"/>
      <c r="I20" s="205"/>
      <c r="J20" s="205"/>
      <c r="K20" s="205"/>
      <c r="L20" s="205"/>
      <c r="M20" s="205"/>
      <c r="N20" s="205"/>
      <c r="O20" s="205"/>
      <c r="P20" s="205"/>
      <c r="Q20" s="205"/>
      <c r="R20" s="205"/>
      <c r="S20" s="205"/>
      <c r="T20" s="205"/>
      <c r="U20" s="205"/>
      <c r="V20" s="205"/>
    </row>
    <row r="21" spans="1:22" s="6" customFormat="1" ht="30" customHeight="1">
      <c r="A21" s="205" t="s">
        <v>87</v>
      </c>
      <c r="B21" s="205"/>
      <c r="C21" s="205"/>
      <c r="D21" s="205"/>
      <c r="E21" s="205"/>
      <c r="F21" s="205"/>
      <c r="G21" s="205"/>
      <c r="H21" s="205"/>
      <c r="I21" s="205"/>
      <c r="J21" s="205"/>
      <c r="K21" s="205"/>
      <c r="L21" s="205"/>
      <c r="M21" s="205"/>
      <c r="N21" s="205"/>
      <c r="O21" s="205"/>
      <c r="P21" s="205"/>
      <c r="Q21" s="205"/>
      <c r="R21" s="205"/>
      <c r="S21" s="205"/>
      <c r="T21" s="205"/>
      <c r="U21" s="205"/>
      <c r="V21" s="205"/>
    </row>
    <row r="22" spans="1:22" ht="17.5" customHeight="1">
      <c r="A22" s="205" t="s">
        <v>21</v>
      </c>
      <c r="B22" s="205"/>
      <c r="C22" s="205"/>
      <c r="D22" s="205"/>
      <c r="E22" s="205"/>
      <c r="F22" s="205"/>
      <c r="G22" s="205"/>
      <c r="H22" s="205"/>
      <c r="I22" s="205"/>
      <c r="J22" s="205"/>
      <c r="K22" s="205"/>
      <c r="L22" s="205"/>
      <c r="M22" s="205"/>
      <c r="N22" s="205"/>
      <c r="O22" s="205"/>
      <c r="P22" s="205"/>
      <c r="Q22" s="205"/>
      <c r="R22" s="205"/>
      <c r="S22" s="205"/>
      <c r="T22" s="205"/>
      <c r="U22" s="205"/>
      <c r="V22" s="205"/>
    </row>
    <row r="23" spans="1:22" ht="29.25" customHeight="1">
      <c r="A23" s="110">
        <v>1</v>
      </c>
      <c r="B23" s="145" t="s">
        <v>55</v>
      </c>
      <c r="C23" s="145"/>
      <c r="D23" s="145"/>
      <c r="E23" s="145"/>
      <c r="F23" s="145"/>
      <c r="G23" s="145"/>
      <c r="H23" s="145"/>
      <c r="I23" s="145"/>
      <c r="J23" s="145"/>
      <c r="K23" s="145"/>
      <c r="L23" s="145"/>
      <c r="M23" s="145"/>
      <c r="N23" s="145"/>
      <c r="O23" s="145"/>
      <c r="P23" s="145"/>
      <c r="Q23" s="145"/>
      <c r="R23" s="145"/>
      <c r="S23" s="145"/>
      <c r="T23" s="145"/>
      <c r="U23" s="145"/>
      <c r="V23" s="145"/>
    </row>
    <row r="24" spans="1:22" ht="27" customHeight="1">
      <c r="A24" s="152" t="s">
        <v>59</v>
      </c>
      <c r="B24" s="158" t="s">
        <v>145</v>
      </c>
      <c r="C24" s="237"/>
      <c r="D24" s="152" t="s">
        <v>31</v>
      </c>
      <c r="E24" s="143" t="s">
        <v>62</v>
      </c>
      <c r="F24" s="64" t="s">
        <v>7</v>
      </c>
      <c r="G24" s="57">
        <f>G29+G34+G39+G44+G49+G55+G65+G70+G75+G80+G85+G90+G95+G100+G105+G110+G115+G120+G125+G130+G135+G140+G145+G150+G155+G160</f>
        <v>1714771537.0200005</v>
      </c>
      <c r="H24" s="57">
        <f>H29+H34+H39+H44+H49+H55+H65+H70+H75+H80+H85+H90+H95+H100+H105+H110+H115+H120+H125+H130+H135+H140+H145+H150+H155+H160</f>
        <v>1708830536.21</v>
      </c>
      <c r="I24" s="57">
        <f>I29+I34+I39+I44+I49+I55+I65+I70+I75+I80+I85+I90+I95+I100+I105+I110+I115+I120+I125+I130+I135+I140+I145+I150</f>
        <v>503345247.95000005</v>
      </c>
      <c r="J24" s="57">
        <f>J25+J26+J27+J28</f>
        <v>501605767.23000002</v>
      </c>
      <c r="K24" s="57">
        <f t="shared" ref="K24:L28" si="0">K29+K34+K39+K44+K49+K55+K65+K70+K75+K80+K85+K90+K95+K100+K105+K110+K115+K120+K125+K130+K135+K140+K145+K150</f>
        <v>595203460.77999997</v>
      </c>
      <c r="L24" s="57">
        <f t="shared" si="0"/>
        <v>592614349.32000005</v>
      </c>
      <c r="M24" s="57">
        <f>M29+M34+M39+M44+M49+M55+M65+M70+M75+M80+M85+M90+M95+M100+M105+M110+M115+M120+M125+M130+M135+M140+M145+M150+M155+M160</f>
        <v>616222828.28999996</v>
      </c>
      <c r="N24" s="57">
        <f>N29+N34+N39+N44+N49+N55+N65+N70+N75+N80+N85+N90+N95+N100+N105+N110+N115+N120+N125+N130+N135+N140+N145+N150+N155+N160</f>
        <v>614610419.65999997</v>
      </c>
      <c r="O24" s="143" t="s">
        <v>8</v>
      </c>
      <c r="P24" s="143" t="s">
        <v>8</v>
      </c>
      <c r="Q24" s="143" t="s">
        <v>8</v>
      </c>
      <c r="R24" s="143" t="s">
        <v>8</v>
      </c>
      <c r="S24" s="144" t="s">
        <v>8</v>
      </c>
      <c r="T24" s="144" t="s">
        <v>8</v>
      </c>
      <c r="U24" s="144" t="s">
        <v>8</v>
      </c>
      <c r="V24" s="144" t="s">
        <v>8</v>
      </c>
    </row>
    <row r="25" spans="1:22" ht="49.5" customHeight="1">
      <c r="A25" s="236"/>
      <c r="B25" s="238"/>
      <c r="C25" s="237"/>
      <c r="D25" s="146"/>
      <c r="E25" s="143"/>
      <c r="F25" s="16" t="s">
        <v>79</v>
      </c>
      <c r="G25" s="57">
        <f t="shared" ref="G25:H26" si="1">G30+G35+G40+G45+G50+G56+G66+G71+G76+G81+G86+G91+G96+G101+G106+G111+G116+G121+G126+G131+G136+G141+G146+G151+G156+G161</f>
        <v>393199462.36000007</v>
      </c>
      <c r="H25" s="57">
        <f t="shared" si="1"/>
        <v>336939035.92000002</v>
      </c>
      <c r="I25" s="43">
        <f>I30+I35+I45+I50+I56+I66+I71+I76+I81+I86+I91+I96+I101+I106+I111+I116+I121+I126+I40</f>
        <v>112912041.45999998</v>
      </c>
      <c r="J25" s="43">
        <f>J30+J35+J45+J50+J56+J66+J71+J76+J81+J86+J91+J96+J101+J106+J111+J116+J121+J126+J40</f>
        <v>112779070.28999998</v>
      </c>
      <c r="K25" s="57">
        <f t="shared" si="0"/>
        <v>128789203.11000001</v>
      </c>
      <c r="L25" s="57">
        <f t="shared" si="0"/>
        <v>128764147.67000002</v>
      </c>
      <c r="M25" s="57">
        <f>M30+M35+M40+M45+M50+M56+M66+M71+M76+M81+M86+M91+M96+M101+M106+M111+M116+M121+M126+M131+M136+M141+M146+M151+M156+M161</f>
        <v>151498217.78999996</v>
      </c>
      <c r="N25" s="57">
        <f t="shared" ref="N25:N26" si="2">N30+N35+N40+N45+N50+N56+N66+N71+N76+N81+N86+N91+N96+N101+N106+N111+N116+N121+N126+N131+N136+N141+N146+N151+N156+N161</f>
        <v>150023638.16999996</v>
      </c>
      <c r="O25" s="206"/>
      <c r="P25" s="206"/>
      <c r="Q25" s="143"/>
      <c r="R25" s="206"/>
      <c r="S25" s="145"/>
      <c r="T25" s="145"/>
      <c r="U25" s="145"/>
      <c r="V25" s="145"/>
    </row>
    <row r="26" spans="1:22" ht="42.75" customHeight="1">
      <c r="A26" s="236"/>
      <c r="B26" s="238"/>
      <c r="C26" s="237"/>
      <c r="D26" s="146"/>
      <c r="E26" s="143"/>
      <c r="F26" s="16" t="s">
        <v>80</v>
      </c>
      <c r="G26" s="57">
        <f t="shared" si="1"/>
        <v>1321572074.6600003</v>
      </c>
      <c r="H26" s="57">
        <f t="shared" si="1"/>
        <v>1317263680.0800002</v>
      </c>
      <c r="I26" s="43">
        <f>I31+I36+I46+I51+I57+I67+I72+I77+I82+I87+I92+I97+I102+I107+I112+I117+I122+I127</f>
        <v>390433206.49000007</v>
      </c>
      <c r="J26" s="43">
        <f>J31+J36+J46+J51+J57+J67+J72+J77+J82+J87+J92+J97+J102+J107+J112+J117+J122+J127</f>
        <v>388826696.94000006</v>
      </c>
      <c r="K26" s="57">
        <f t="shared" si="0"/>
        <v>466414257.66999996</v>
      </c>
      <c r="L26" s="57">
        <f t="shared" si="0"/>
        <v>463850201.64999992</v>
      </c>
      <c r="M26" s="57">
        <f>M31+M36+M41+M46+M51+M57+M67+M72+M77+M82+M87+M92+M97+M102+M107+M112+M117+M122+M127+M132+M137+M142+M147+M152+M157+M162</f>
        <v>464724610.5</v>
      </c>
      <c r="N26" s="57">
        <f t="shared" si="2"/>
        <v>464586781.49000001</v>
      </c>
      <c r="O26" s="206"/>
      <c r="P26" s="206"/>
      <c r="Q26" s="143"/>
      <c r="R26" s="206"/>
      <c r="S26" s="145"/>
      <c r="T26" s="145"/>
      <c r="U26" s="145"/>
      <c r="V26" s="145"/>
    </row>
    <row r="27" spans="1:22" ht="36.75" customHeight="1">
      <c r="A27" s="236"/>
      <c r="B27" s="238"/>
      <c r="C27" s="237"/>
      <c r="D27" s="146"/>
      <c r="E27" s="143"/>
      <c r="F27" s="16" t="s">
        <v>81</v>
      </c>
      <c r="G27" s="43">
        <f>G32+G37+G47+G52+G58+G68+G73+G78+G83+G88+G93+G98+G103+G108+G113+G118+G123+G128+G42</f>
        <v>0</v>
      </c>
      <c r="H27" s="43">
        <f>H32+H37+H47+H52+H58+H68+H73+H78+H83+H88+H93+H98+H103+H108+H113+H118+H123+H128+H42</f>
        <v>0</v>
      </c>
      <c r="I27" s="43">
        <v>0</v>
      </c>
      <c r="J27" s="43">
        <v>0</v>
      </c>
      <c r="K27" s="57">
        <f t="shared" si="0"/>
        <v>0</v>
      </c>
      <c r="L27" s="57">
        <f t="shared" si="0"/>
        <v>0</v>
      </c>
      <c r="M27" s="43">
        <v>0</v>
      </c>
      <c r="N27" s="43">
        <v>0</v>
      </c>
      <c r="O27" s="206"/>
      <c r="P27" s="206"/>
      <c r="Q27" s="143"/>
      <c r="R27" s="206"/>
      <c r="S27" s="145"/>
      <c r="T27" s="145"/>
      <c r="U27" s="145"/>
      <c r="V27" s="145"/>
    </row>
    <row r="28" spans="1:22" ht="40.5" customHeight="1">
      <c r="A28" s="236"/>
      <c r="B28" s="239"/>
      <c r="C28" s="240"/>
      <c r="D28" s="146"/>
      <c r="E28" s="144"/>
      <c r="F28" s="16" t="s">
        <v>14</v>
      </c>
      <c r="G28" s="43">
        <f>G33+G38+G48+G53+G59+G69+G74+G79+G84+G89+G94+G99+G104+G109+G114+G119+G124+G129+G43</f>
        <v>0</v>
      </c>
      <c r="H28" s="43">
        <f>H33+H38+H48+H53+H59+H69+H74+H79+H84+H89+H94+H99+H104+H109+H114+H119+H124+H129+H43</f>
        <v>0</v>
      </c>
      <c r="I28" s="43">
        <v>0</v>
      </c>
      <c r="J28" s="43">
        <v>0</v>
      </c>
      <c r="K28" s="57">
        <f t="shared" si="0"/>
        <v>0</v>
      </c>
      <c r="L28" s="57">
        <f t="shared" si="0"/>
        <v>0</v>
      </c>
      <c r="M28" s="43">
        <v>0</v>
      </c>
      <c r="N28" s="43">
        <v>0</v>
      </c>
      <c r="O28" s="207"/>
      <c r="P28" s="207"/>
      <c r="Q28" s="144"/>
      <c r="R28" s="207"/>
      <c r="S28" s="145"/>
      <c r="T28" s="145"/>
      <c r="U28" s="145"/>
      <c r="V28" s="145"/>
    </row>
    <row r="29" spans="1:22" ht="29.25" customHeight="1">
      <c r="A29" s="184" t="s">
        <v>36</v>
      </c>
      <c r="B29" s="177" t="s">
        <v>213</v>
      </c>
      <c r="C29" s="177"/>
      <c r="D29" s="146" t="s">
        <v>31</v>
      </c>
      <c r="E29" s="150" t="s">
        <v>62</v>
      </c>
      <c r="F29" s="16" t="s">
        <v>7</v>
      </c>
      <c r="G29" s="33">
        <f>I29+K29+M29</f>
        <v>145483289.61000001</v>
      </c>
      <c r="H29" s="33">
        <f>H30+H31+N29</f>
        <v>144868225.01000002</v>
      </c>
      <c r="I29" s="36">
        <f>I30+I31</f>
        <v>41105621.280000001</v>
      </c>
      <c r="J29" s="36">
        <f>J30+J31</f>
        <v>41103821.280000001</v>
      </c>
      <c r="K29" s="36">
        <f>K30</f>
        <v>49136583.520000003</v>
      </c>
      <c r="L29" s="36">
        <f>L30</f>
        <v>49136583.520000003</v>
      </c>
      <c r="M29" s="36">
        <f t="shared" ref="M29:N29" si="3">M30</f>
        <v>55241084.810000002</v>
      </c>
      <c r="N29" s="36">
        <f t="shared" si="3"/>
        <v>54627820.210000001</v>
      </c>
      <c r="O29" s="153" t="s">
        <v>32</v>
      </c>
      <c r="P29" s="142" t="s">
        <v>5</v>
      </c>
      <c r="Q29" s="142">
        <v>36.25</v>
      </c>
      <c r="R29" s="193">
        <v>36.1</v>
      </c>
      <c r="S29" s="192">
        <v>36.25</v>
      </c>
      <c r="T29" s="192">
        <v>36.25</v>
      </c>
      <c r="U29" s="192">
        <v>42</v>
      </c>
      <c r="V29" s="192">
        <v>42</v>
      </c>
    </row>
    <row r="30" spans="1:22" ht="49.5" customHeight="1">
      <c r="A30" s="184"/>
      <c r="B30" s="177"/>
      <c r="C30" s="177"/>
      <c r="D30" s="146"/>
      <c r="E30" s="151"/>
      <c r="F30" s="16" t="s">
        <v>79</v>
      </c>
      <c r="G30" s="33">
        <f>I30+K30+M30</f>
        <v>145483289.61000001</v>
      </c>
      <c r="H30" s="43">
        <f>J30+L30</f>
        <v>90240404.800000012</v>
      </c>
      <c r="I30" s="25">
        <v>41105621.280000001</v>
      </c>
      <c r="J30" s="25">
        <v>41103821.280000001</v>
      </c>
      <c r="K30" s="31">
        <v>49136583.520000003</v>
      </c>
      <c r="L30" s="31">
        <v>49136583.520000003</v>
      </c>
      <c r="M30" s="31">
        <v>55241084.810000002</v>
      </c>
      <c r="N30" s="31">
        <v>54627820.210000001</v>
      </c>
      <c r="O30" s="154"/>
      <c r="P30" s="143"/>
      <c r="Q30" s="143"/>
      <c r="R30" s="194"/>
      <c r="S30" s="192"/>
      <c r="T30" s="192"/>
      <c r="U30" s="192"/>
      <c r="V30" s="192"/>
    </row>
    <row r="31" spans="1:22" ht="39" customHeight="1">
      <c r="A31" s="184"/>
      <c r="B31" s="177"/>
      <c r="C31" s="177"/>
      <c r="D31" s="146"/>
      <c r="E31" s="151"/>
      <c r="F31" s="16" t="s">
        <v>80</v>
      </c>
      <c r="G31" s="33">
        <f t="shared" ref="G31" si="4">G32+G33+M31</f>
        <v>0</v>
      </c>
      <c r="H31" s="43">
        <f t="shared" ref="H31:H43" si="5">SUM(J31:J31)</f>
        <v>0</v>
      </c>
      <c r="I31" s="25">
        <v>0</v>
      </c>
      <c r="J31" s="25">
        <v>0</v>
      </c>
      <c r="K31" s="31">
        <v>0</v>
      </c>
      <c r="L31" s="31">
        <v>0</v>
      </c>
      <c r="M31" s="31">
        <v>0</v>
      </c>
      <c r="N31" s="31">
        <v>0</v>
      </c>
      <c r="O31" s="154"/>
      <c r="P31" s="143"/>
      <c r="Q31" s="143"/>
      <c r="R31" s="194"/>
      <c r="S31" s="192"/>
      <c r="T31" s="192"/>
      <c r="U31" s="192"/>
      <c r="V31" s="192"/>
    </row>
    <row r="32" spans="1:22" ht="34.5" customHeight="1">
      <c r="A32" s="184"/>
      <c r="B32" s="177"/>
      <c r="C32" s="177"/>
      <c r="D32" s="146"/>
      <c r="E32" s="151"/>
      <c r="F32" s="16" t="s">
        <v>81</v>
      </c>
      <c r="G32" s="45">
        <v>0</v>
      </c>
      <c r="H32" s="43">
        <f t="shared" si="5"/>
        <v>0</v>
      </c>
      <c r="I32" s="25">
        <v>0</v>
      </c>
      <c r="J32" s="25">
        <v>0</v>
      </c>
      <c r="K32" s="31">
        <v>0</v>
      </c>
      <c r="L32" s="31">
        <v>0</v>
      </c>
      <c r="M32" s="31">
        <v>0</v>
      </c>
      <c r="N32" s="31">
        <v>0</v>
      </c>
      <c r="O32" s="154"/>
      <c r="P32" s="143"/>
      <c r="Q32" s="143"/>
      <c r="R32" s="194"/>
      <c r="S32" s="192"/>
      <c r="T32" s="192"/>
      <c r="U32" s="192"/>
      <c r="V32" s="192"/>
    </row>
    <row r="33" spans="1:22" ht="39" customHeight="1">
      <c r="A33" s="184"/>
      <c r="B33" s="177"/>
      <c r="C33" s="177"/>
      <c r="D33" s="146"/>
      <c r="E33" s="152"/>
      <c r="F33" s="16" t="s">
        <v>14</v>
      </c>
      <c r="G33" s="45">
        <v>0</v>
      </c>
      <c r="H33" s="43">
        <f t="shared" si="5"/>
        <v>0</v>
      </c>
      <c r="I33" s="25">
        <v>0</v>
      </c>
      <c r="J33" s="25">
        <v>0</v>
      </c>
      <c r="K33" s="31">
        <v>0</v>
      </c>
      <c r="L33" s="31">
        <v>0</v>
      </c>
      <c r="M33" s="31">
        <v>0</v>
      </c>
      <c r="N33" s="31">
        <v>0</v>
      </c>
      <c r="O33" s="155"/>
      <c r="P33" s="144"/>
      <c r="Q33" s="144"/>
      <c r="R33" s="195"/>
      <c r="S33" s="192"/>
      <c r="T33" s="192"/>
      <c r="U33" s="192"/>
      <c r="V33" s="192"/>
    </row>
    <row r="34" spans="1:22" ht="31" customHeight="1">
      <c r="A34" s="186" t="s">
        <v>37</v>
      </c>
      <c r="B34" s="156" t="s">
        <v>214</v>
      </c>
      <c r="C34" s="157"/>
      <c r="D34" s="146" t="s">
        <v>31</v>
      </c>
      <c r="E34" s="150" t="s">
        <v>62</v>
      </c>
      <c r="F34" s="16" t="s">
        <v>7</v>
      </c>
      <c r="G34" s="43">
        <f>I34+K34+M34</f>
        <v>199614421.56</v>
      </c>
      <c r="H34" s="43">
        <f>J34+L34+N34</f>
        <v>199066504.85000002</v>
      </c>
      <c r="I34" s="17">
        <f>I35+I36</f>
        <v>58005961.920000002</v>
      </c>
      <c r="J34" s="17">
        <f>SUM(J35:J38)</f>
        <v>57930217.899999999</v>
      </c>
      <c r="K34" s="23">
        <f>K35</f>
        <v>64427012.969999999</v>
      </c>
      <c r="L34" s="23">
        <f>L35</f>
        <v>64427012.969999999</v>
      </c>
      <c r="M34" s="23">
        <f>M35</f>
        <v>77181446.670000002</v>
      </c>
      <c r="N34" s="23">
        <f>N35</f>
        <v>76709273.980000004</v>
      </c>
      <c r="O34" s="153" t="s">
        <v>33</v>
      </c>
      <c r="P34" s="142" t="s">
        <v>5</v>
      </c>
      <c r="Q34" s="142">
        <v>97.4</v>
      </c>
      <c r="R34" s="212">
        <v>97.9</v>
      </c>
      <c r="S34" s="185">
        <v>97.7</v>
      </c>
      <c r="T34" s="185">
        <v>97.7</v>
      </c>
      <c r="U34" s="185">
        <v>100</v>
      </c>
      <c r="V34" s="185">
        <v>100</v>
      </c>
    </row>
    <row r="35" spans="1:22" ht="47.25" customHeight="1">
      <c r="A35" s="187"/>
      <c r="B35" s="158"/>
      <c r="C35" s="159"/>
      <c r="D35" s="146"/>
      <c r="E35" s="151"/>
      <c r="F35" s="16" t="s">
        <v>79</v>
      </c>
      <c r="G35" s="43">
        <f t="shared" ref="G35:G36" si="6">I35+K35+M35</f>
        <v>199614421.56</v>
      </c>
      <c r="H35" s="43">
        <f>J35+L35+N35</f>
        <v>199066504.85000002</v>
      </c>
      <c r="I35" s="17">
        <v>58005961.920000002</v>
      </c>
      <c r="J35" s="17">
        <v>57930217.899999999</v>
      </c>
      <c r="K35" s="23">
        <v>64427012.969999999</v>
      </c>
      <c r="L35" s="23">
        <v>64427012.969999999</v>
      </c>
      <c r="M35" s="23">
        <v>77181446.670000002</v>
      </c>
      <c r="N35" s="23">
        <v>76709273.980000004</v>
      </c>
      <c r="O35" s="154"/>
      <c r="P35" s="143"/>
      <c r="Q35" s="143"/>
      <c r="R35" s="213"/>
      <c r="S35" s="185"/>
      <c r="T35" s="185"/>
      <c r="U35" s="185"/>
      <c r="V35" s="185"/>
    </row>
    <row r="36" spans="1:22" ht="39.75" customHeight="1">
      <c r="A36" s="187"/>
      <c r="B36" s="158"/>
      <c r="C36" s="159"/>
      <c r="D36" s="146"/>
      <c r="E36" s="151"/>
      <c r="F36" s="16" t="s">
        <v>80</v>
      </c>
      <c r="G36" s="43">
        <f t="shared" si="6"/>
        <v>0</v>
      </c>
      <c r="H36" s="27">
        <f t="shared" si="5"/>
        <v>0</v>
      </c>
      <c r="I36" s="17">
        <v>0</v>
      </c>
      <c r="J36" s="17">
        <v>0</v>
      </c>
      <c r="K36" s="23">
        <v>0</v>
      </c>
      <c r="L36" s="23">
        <v>0</v>
      </c>
      <c r="M36" s="23">
        <v>0</v>
      </c>
      <c r="N36" s="23">
        <v>0</v>
      </c>
      <c r="O36" s="154"/>
      <c r="P36" s="143"/>
      <c r="Q36" s="143"/>
      <c r="R36" s="213"/>
      <c r="S36" s="185"/>
      <c r="T36" s="185"/>
      <c r="U36" s="185"/>
      <c r="V36" s="185"/>
    </row>
    <row r="37" spans="1:22" ht="35.25" customHeight="1">
      <c r="A37" s="187"/>
      <c r="B37" s="158"/>
      <c r="C37" s="159"/>
      <c r="D37" s="146"/>
      <c r="E37" s="151"/>
      <c r="F37" s="16" t="s">
        <v>81</v>
      </c>
      <c r="G37" s="43">
        <v>0</v>
      </c>
      <c r="H37" s="27">
        <f t="shared" si="5"/>
        <v>0</v>
      </c>
      <c r="I37" s="17">
        <v>0</v>
      </c>
      <c r="J37" s="17">
        <v>0</v>
      </c>
      <c r="K37" s="23">
        <v>0</v>
      </c>
      <c r="L37" s="23">
        <v>0</v>
      </c>
      <c r="M37" s="23">
        <v>0</v>
      </c>
      <c r="N37" s="23">
        <v>0</v>
      </c>
      <c r="O37" s="154"/>
      <c r="P37" s="143"/>
      <c r="Q37" s="143"/>
      <c r="R37" s="213"/>
      <c r="S37" s="185"/>
      <c r="T37" s="185"/>
      <c r="U37" s="185"/>
      <c r="V37" s="185"/>
    </row>
    <row r="38" spans="1:22" ht="30.75" customHeight="1">
      <c r="A38" s="188"/>
      <c r="B38" s="160"/>
      <c r="C38" s="161"/>
      <c r="D38" s="146"/>
      <c r="E38" s="152"/>
      <c r="F38" s="16" t="s">
        <v>14</v>
      </c>
      <c r="G38" s="43">
        <v>0</v>
      </c>
      <c r="H38" s="27">
        <f t="shared" si="5"/>
        <v>0</v>
      </c>
      <c r="I38" s="17">
        <v>0</v>
      </c>
      <c r="J38" s="17">
        <v>0</v>
      </c>
      <c r="K38" s="23">
        <v>0</v>
      </c>
      <c r="L38" s="23">
        <v>0</v>
      </c>
      <c r="M38" s="23">
        <v>0</v>
      </c>
      <c r="N38" s="23">
        <v>0</v>
      </c>
      <c r="O38" s="155"/>
      <c r="P38" s="144"/>
      <c r="Q38" s="144"/>
      <c r="R38" s="214"/>
      <c r="S38" s="185"/>
      <c r="T38" s="185"/>
      <c r="U38" s="185"/>
      <c r="V38" s="185"/>
    </row>
    <row r="39" spans="1:22" ht="34.5" customHeight="1">
      <c r="A39" s="186" t="s">
        <v>38</v>
      </c>
      <c r="B39" s="156" t="s">
        <v>215</v>
      </c>
      <c r="C39" s="157"/>
      <c r="D39" s="146" t="s">
        <v>31</v>
      </c>
      <c r="E39" s="150" t="s">
        <v>62</v>
      </c>
      <c r="F39" s="16" t="s">
        <v>7</v>
      </c>
      <c r="G39" s="43">
        <f>I39+K39+M39</f>
        <v>7030732.0600000005</v>
      </c>
      <c r="H39" s="43">
        <f>J39+L39+N39</f>
        <v>7027317.2800000003</v>
      </c>
      <c r="I39" s="17">
        <v>1745716.57</v>
      </c>
      <c r="J39" s="17">
        <f>SUM(J40:J43)</f>
        <v>1745716.57</v>
      </c>
      <c r="K39" s="23">
        <f>K40</f>
        <v>2162674.34</v>
      </c>
      <c r="L39" s="23">
        <f>L40</f>
        <v>2162674.34</v>
      </c>
      <c r="M39" s="23">
        <f>M40</f>
        <v>3122341.15</v>
      </c>
      <c r="N39" s="23">
        <f>N40</f>
        <v>3118926.37</v>
      </c>
      <c r="O39" s="189" t="s">
        <v>88</v>
      </c>
      <c r="P39" s="142" t="s">
        <v>5</v>
      </c>
      <c r="Q39" s="142">
        <v>100</v>
      </c>
      <c r="R39" s="198">
        <v>100</v>
      </c>
      <c r="S39" s="176">
        <v>100</v>
      </c>
      <c r="T39" s="176">
        <v>100</v>
      </c>
      <c r="U39" s="176">
        <v>100</v>
      </c>
      <c r="V39" s="176">
        <v>100</v>
      </c>
    </row>
    <row r="40" spans="1:22" ht="51.75" customHeight="1">
      <c r="A40" s="187"/>
      <c r="B40" s="158"/>
      <c r="C40" s="159"/>
      <c r="D40" s="146"/>
      <c r="E40" s="151"/>
      <c r="F40" s="16" t="s">
        <v>79</v>
      </c>
      <c r="G40" s="43">
        <f t="shared" ref="G40:G41" si="7">I40+K40+M40</f>
        <v>7030732.0600000005</v>
      </c>
      <c r="H40" s="43">
        <f t="shared" ref="H40:H41" si="8">J40+L40+N40</f>
        <v>7027317.2800000003</v>
      </c>
      <c r="I40" s="17">
        <v>1745716.57</v>
      </c>
      <c r="J40" s="17">
        <v>1745716.57</v>
      </c>
      <c r="K40" s="23">
        <v>2162674.34</v>
      </c>
      <c r="L40" s="23">
        <v>2162674.34</v>
      </c>
      <c r="M40" s="23">
        <v>3122341.15</v>
      </c>
      <c r="N40" s="23">
        <v>3118926.37</v>
      </c>
      <c r="O40" s="190"/>
      <c r="P40" s="143"/>
      <c r="Q40" s="143"/>
      <c r="R40" s="199"/>
      <c r="S40" s="176"/>
      <c r="T40" s="176"/>
      <c r="U40" s="176"/>
      <c r="V40" s="176"/>
    </row>
    <row r="41" spans="1:22" ht="34.5" customHeight="1">
      <c r="A41" s="187"/>
      <c r="B41" s="158"/>
      <c r="C41" s="159"/>
      <c r="D41" s="146"/>
      <c r="E41" s="151"/>
      <c r="F41" s="16" t="s">
        <v>80</v>
      </c>
      <c r="G41" s="43">
        <f t="shared" si="7"/>
        <v>0</v>
      </c>
      <c r="H41" s="43">
        <f t="shared" si="8"/>
        <v>0</v>
      </c>
      <c r="I41" s="17">
        <v>0</v>
      </c>
      <c r="J41" s="17">
        <v>0</v>
      </c>
      <c r="K41" s="23">
        <v>0</v>
      </c>
      <c r="L41" s="23">
        <v>0</v>
      </c>
      <c r="M41" s="23">
        <v>0</v>
      </c>
      <c r="N41" s="23">
        <v>0</v>
      </c>
      <c r="O41" s="190"/>
      <c r="P41" s="143"/>
      <c r="Q41" s="143"/>
      <c r="R41" s="199"/>
      <c r="S41" s="176"/>
      <c r="T41" s="176"/>
      <c r="U41" s="176"/>
      <c r="V41" s="176"/>
    </row>
    <row r="42" spans="1:22" ht="47.25" customHeight="1">
      <c r="A42" s="187"/>
      <c r="B42" s="158"/>
      <c r="C42" s="159"/>
      <c r="D42" s="146"/>
      <c r="E42" s="151"/>
      <c r="F42" s="16" t="s">
        <v>81</v>
      </c>
      <c r="G42" s="43">
        <f t="shared" ref="G42:G48" si="9">I42</f>
        <v>0</v>
      </c>
      <c r="H42" s="27">
        <f t="shared" si="5"/>
        <v>0</v>
      </c>
      <c r="I42" s="17">
        <v>0</v>
      </c>
      <c r="J42" s="17">
        <v>0</v>
      </c>
      <c r="K42" s="23">
        <v>0</v>
      </c>
      <c r="L42" s="23">
        <v>0</v>
      </c>
      <c r="M42" s="23">
        <v>0</v>
      </c>
      <c r="N42" s="23">
        <v>0</v>
      </c>
      <c r="O42" s="190"/>
      <c r="P42" s="143"/>
      <c r="Q42" s="143"/>
      <c r="R42" s="199"/>
      <c r="S42" s="176"/>
      <c r="T42" s="176"/>
      <c r="U42" s="176"/>
      <c r="V42" s="176"/>
    </row>
    <row r="43" spans="1:22" ht="34.5" customHeight="1">
      <c r="A43" s="188"/>
      <c r="B43" s="160"/>
      <c r="C43" s="161"/>
      <c r="D43" s="146"/>
      <c r="E43" s="152"/>
      <c r="F43" s="16" t="s">
        <v>14</v>
      </c>
      <c r="G43" s="43">
        <f t="shared" si="9"/>
        <v>0</v>
      </c>
      <c r="H43" s="27">
        <f t="shared" si="5"/>
        <v>0</v>
      </c>
      <c r="I43" s="24">
        <v>0</v>
      </c>
      <c r="J43" s="17">
        <v>0</v>
      </c>
      <c r="K43" s="23">
        <v>0</v>
      </c>
      <c r="L43" s="23">
        <v>0</v>
      </c>
      <c r="M43" s="23">
        <v>0</v>
      </c>
      <c r="N43" s="23">
        <v>0</v>
      </c>
      <c r="O43" s="191"/>
      <c r="P43" s="144"/>
      <c r="Q43" s="144"/>
      <c r="R43" s="200"/>
      <c r="S43" s="176"/>
      <c r="T43" s="176"/>
      <c r="U43" s="176"/>
      <c r="V43" s="176"/>
    </row>
    <row r="44" spans="1:22" ht="34.5" customHeight="1">
      <c r="A44" s="186" t="s">
        <v>48</v>
      </c>
      <c r="B44" s="156" t="s">
        <v>216</v>
      </c>
      <c r="C44" s="157"/>
      <c r="D44" s="146" t="s">
        <v>31</v>
      </c>
      <c r="E44" s="150" t="s">
        <v>62</v>
      </c>
      <c r="F44" s="16" t="s">
        <v>7</v>
      </c>
      <c r="G44" s="43">
        <f>I44+K44+M44</f>
        <v>5534265.9299999997</v>
      </c>
      <c r="H44" s="43">
        <f>J44+L44+N44</f>
        <v>5534265.8899999997</v>
      </c>
      <c r="I44" s="17">
        <f>I45+I46</f>
        <v>5534265.9299999997</v>
      </c>
      <c r="J44" s="17">
        <f>SUM(J45:J48)</f>
        <v>5534265.8899999997</v>
      </c>
      <c r="K44" s="23">
        <f>K45+K46</f>
        <v>0</v>
      </c>
      <c r="L44" s="23">
        <f>L45+L46</f>
        <v>0</v>
      </c>
      <c r="M44" s="23">
        <f t="shared" ref="M44:N44" si="10">M45+M46</f>
        <v>0</v>
      </c>
      <c r="N44" s="23">
        <f t="shared" si="10"/>
        <v>0</v>
      </c>
      <c r="O44" s="153" t="s">
        <v>34</v>
      </c>
      <c r="P44" s="142" t="s">
        <v>5</v>
      </c>
      <c r="Q44" s="142">
        <v>100</v>
      </c>
      <c r="R44" s="198">
        <v>100</v>
      </c>
      <c r="S44" s="176" t="s">
        <v>8</v>
      </c>
      <c r="T44" s="176" t="s">
        <v>8</v>
      </c>
      <c r="U44" s="176" t="s">
        <v>8</v>
      </c>
      <c r="V44" s="176" t="s">
        <v>8</v>
      </c>
    </row>
    <row r="45" spans="1:22" ht="52.5" customHeight="1">
      <c r="A45" s="187"/>
      <c r="B45" s="158"/>
      <c r="C45" s="159"/>
      <c r="D45" s="146"/>
      <c r="E45" s="151"/>
      <c r="F45" s="16" t="s">
        <v>79</v>
      </c>
      <c r="G45" s="43">
        <f t="shared" ref="G45:G46" si="11">I45+K45+M45</f>
        <v>1714555.93</v>
      </c>
      <c r="H45" s="27">
        <f>SUM(J45:J45)</f>
        <v>1714555.89</v>
      </c>
      <c r="I45" s="17">
        <v>1714555.93</v>
      </c>
      <c r="J45" s="17">
        <v>1714555.89</v>
      </c>
      <c r="K45" s="23">
        <v>0</v>
      </c>
      <c r="L45" s="23">
        <v>0</v>
      </c>
      <c r="M45" s="23">
        <v>0</v>
      </c>
      <c r="N45" s="23">
        <v>0</v>
      </c>
      <c r="O45" s="154"/>
      <c r="P45" s="143"/>
      <c r="Q45" s="143"/>
      <c r="R45" s="199"/>
      <c r="S45" s="176"/>
      <c r="T45" s="176"/>
      <c r="U45" s="176"/>
      <c r="V45" s="176"/>
    </row>
    <row r="46" spans="1:22" ht="34.5" customHeight="1">
      <c r="A46" s="187"/>
      <c r="B46" s="158"/>
      <c r="C46" s="159"/>
      <c r="D46" s="146"/>
      <c r="E46" s="151"/>
      <c r="F46" s="16" t="s">
        <v>80</v>
      </c>
      <c r="G46" s="43">
        <f t="shared" si="11"/>
        <v>3819710</v>
      </c>
      <c r="H46" s="27">
        <f>SUM(J46:J46)</f>
        <v>3819710</v>
      </c>
      <c r="I46" s="17">
        <v>3819710</v>
      </c>
      <c r="J46" s="17">
        <v>3819710</v>
      </c>
      <c r="K46" s="23">
        <v>0</v>
      </c>
      <c r="L46" s="23">
        <v>0</v>
      </c>
      <c r="M46" s="23">
        <v>0</v>
      </c>
      <c r="N46" s="23">
        <v>0</v>
      </c>
      <c r="O46" s="154"/>
      <c r="P46" s="143"/>
      <c r="Q46" s="143"/>
      <c r="R46" s="199"/>
      <c r="S46" s="176"/>
      <c r="T46" s="176"/>
      <c r="U46" s="176"/>
      <c r="V46" s="176"/>
    </row>
    <row r="47" spans="1:22" ht="45" customHeight="1">
      <c r="A47" s="187"/>
      <c r="B47" s="158"/>
      <c r="C47" s="159"/>
      <c r="D47" s="146"/>
      <c r="E47" s="151"/>
      <c r="F47" s="16" t="s">
        <v>81</v>
      </c>
      <c r="G47" s="43">
        <f t="shared" si="9"/>
        <v>0</v>
      </c>
      <c r="H47" s="27">
        <f>SUM(J47:J47)</f>
        <v>0</v>
      </c>
      <c r="I47" s="17">
        <v>0</v>
      </c>
      <c r="J47" s="17">
        <v>0</v>
      </c>
      <c r="K47" s="23">
        <v>0</v>
      </c>
      <c r="L47" s="23">
        <v>0</v>
      </c>
      <c r="M47" s="23">
        <v>0</v>
      </c>
      <c r="N47" s="23">
        <v>0</v>
      </c>
      <c r="O47" s="154"/>
      <c r="P47" s="143"/>
      <c r="Q47" s="143"/>
      <c r="R47" s="199"/>
      <c r="S47" s="176"/>
      <c r="T47" s="176"/>
      <c r="U47" s="176"/>
      <c r="V47" s="176"/>
    </row>
    <row r="48" spans="1:22" ht="40.5" customHeight="1">
      <c r="A48" s="188"/>
      <c r="B48" s="160"/>
      <c r="C48" s="161"/>
      <c r="D48" s="146"/>
      <c r="E48" s="152"/>
      <c r="F48" s="16" t="s">
        <v>14</v>
      </c>
      <c r="G48" s="43">
        <f t="shared" si="9"/>
        <v>0</v>
      </c>
      <c r="H48" s="27">
        <f>SUM(J48:J48)</f>
        <v>0</v>
      </c>
      <c r="I48" s="17">
        <v>0</v>
      </c>
      <c r="J48" s="17">
        <v>0</v>
      </c>
      <c r="K48" s="23">
        <v>0</v>
      </c>
      <c r="L48" s="23">
        <v>0</v>
      </c>
      <c r="M48" s="23">
        <v>0</v>
      </c>
      <c r="N48" s="23">
        <v>0</v>
      </c>
      <c r="O48" s="155"/>
      <c r="P48" s="144"/>
      <c r="Q48" s="144"/>
      <c r="R48" s="200"/>
      <c r="S48" s="176"/>
      <c r="T48" s="176"/>
      <c r="U48" s="176"/>
      <c r="V48" s="176"/>
    </row>
    <row r="49" spans="1:22" ht="71" customHeight="1">
      <c r="A49" s="186" t="s">
        <v>120</v>
      </c>
      <c r="B49" s="156" t="s">
        <v>217</v>
      </c>
      <c r="C49" s="157"/>
      <c r="D49" s="150" t="s">
        <v>31</v>
      </c>
      <c r="E49" s="150" t="s">
        <v>62</v>
      </c>
      <c r="F49" s="16" t="s">
        <v>7</v>
      </c>
      <c r="G49" s="43">
        <f>I49+K49+M49</f>
        <v>3593236.05</v>
      </c>
      <c r="H49" s="43">
        <f>J49+L49+N49</f>
        <v>3032471.2399999998</v>
      </c>
      <c r="I49" s="17">
        <f>I50+I51</f>
        <v>1828381.77</v>
      </c>
      <c r="J49" s="17">
        <f>SUM(J50:J53)</f>
        <v>1634701.44</v>
      </c>
      <c r="K49" s="23">
        <f>K50+K51</f>
        <v>875423.45</v>
      </c>
      <c r="L49" s="23">
        <f>L50+L51</f>
        <v>770086.9</v>
      </c>
      <c r="M49" s="23">
        <f t="shared" ref="M49:N49" si="12">M50+M51</f>
        <v>889430.83000000007</v>
      </c>
      <c r="N49" s="23">
        <f t="shared" si="12"/>
        <v>627682.9</v>
      </c>
      <c r="O49" s="145" t="s">
        <v>35</v>
      </c>
      <c r="P49" s="142" t="s">
        <v>5</v>
      </c>
      <c r="Q49" s="142">
        <v>100</v>
      </c>
      <c r="R49" s="198">
        <v>100</v>
      </c>
      <c r="S49" s="198">
        <v>100</v>
      </c>
      <c r="T49" s="198">
        <v>100</v>
      </c>
      <c r="U49" s="198">
        <v>100</v>
      </c>
      <c r="V49" s="198">
        <v>100</v>
      </c>
    </row>
    <row r="50" spans="1:22" ht="90" customHeight="1">
      <c r="A50" s="187"/>
      <c r="B50" s="158"/>
      <c r="C50" s="159"/>
      <c r="D50" s="151"/>
      <c r="E50" s="151"/>
      <c r="F50" s="16" t="s">
        <v>79</v>
      </c>
      <c r="G50" s="43">
        <f t="shared" ref="G50:G51" si="13">I50+K50+M50</f>
        <v>2004596.51</v>
      </c>
      <c r="H50" s="43">
        <f t="shared" ref="H50:H51" si="14">J50+L50+N50</f>
        <v>1781216.67</v>
      </c>
      <c r="I50" s="17">
        <v>1078381.77</v>
      </c>
      <c r="J50" s="17">
        <v>1078381.77</v>
      </c>
      <c r="K50" s="23">
        <v>385043.45</v>
      </c>
      <c r="L50" s="23">
        <v>385043.45</v>
      </c>
      <c r="M50" s="23">
        <v>541171.29</v>
      </c>
      <c r="N50" s="23">
        <v>317791.45</v>
      </c>
      <c r="O50" s="145"/>
      <c r="P50" s="143"/>
      <c r="Q50" s="143"/>
      <c r="R50" s="199"/>
      <c r="S50" s="199"/>
      <c r="T50" s="199"/>
      <c r="U50" s="199"/>
      <c r="V50" s="199"/>
    </row>
    <row r="51" spans="1:22" ht="92" customHeight="1">
      <c r="A51" s="187"/>
      <c r="B51" s="158"/>
      <c r="C51" s="159"/>
      <c r="D51" s="151"/>
      <c r="E51" s="151"/>
      <c r="F51" s="16" t="s">
        <v>80</v>
      </c>
      <c r="G51" s="43">
        <f t="shared" si="13"/>
        <v>1588639.54</v>
      </c>
      <c r="H51" s="43">
        <f t="shared" si="14"/>
        <v>1251254.57</v>
      </c>
      <c r="I51" s="17">
        <v>750000</v>
      </c>
      <c r="J51" s="17">
        <v>556319.67000000004</v>
      </c>
      <c r="K51" s="23">
        <v>490380</v>
      </c>
      <c r="L51" s="23">
        <v>385043.45</v>
      </c>
      <c r="M51" s="23">
        <v>348259.54</v>
      </c>
      <c r="N51" s="23">
        <v>309891.45</v>
      </c>
      <c r="O51" s="143" t="s">
        <v>269</v>
      </c>
      <c r="P51" s="143"/>
      <c r="Q51" s="143"/>
      <c r="R51" s="199"/>
      <c r="S51" s="199"/>
      <c r="T51" s="199"/>
      <c r="U51" s="199"/>
      <c r="V51" s="199"/>
    </row>
    <row r="52" spans="1:22" ht="66.5" customHeight="1">
      <c r="A52" s="187"/>
      <c r="B52" s="158"/>
      <c r="C52" s="159"/>
      <c r="D52" s="151"/>
      <c r="E52" s="151"/>
      <c r="F52" s="16" t="s">
        <v>81</v>
      </c>
      <c r="G52" s="46">
        <v>0</v>
      </c>
      <c r="H52" s="27">
        <f t="shared" ref="H52:H59" si="15">SUM(J52:J52)</f>
        <v>0</v>
      </c>
      <c r="I52" s="17">
        <v>0</v>
      </c>
      <c r="J52" s="17">
        <v>0</v>
      </c>
      <c r="K52" s="23">
        <v>0</v>
      </c>
      <c r="L52" s="23">
        <v>0</v>
      </c>
      <c r="M52" s="23">
        <v>0</v>
      </c>
      <c r="N52" s="23">
        <v>0</v>
      </c>
      <c r="O52" s="143"/>
      <c r="P52" s="143"/>
      <c r="Q52" s="143"/>
      <c r="R52" s="199"/>
      <c r="S52" s="199"/>
      <c r="T52" s="199"/>
      <c r="U52" s="199"/>
      <c r="V52" s="199"/>
    </row>
    <row r="53" spans="1:22" ht="49.5" customHeight="1">
      <c r="A53" s="187"/>
      <c r="B53" s="158"/>
      <c r="C53" s="159"/>
      <c r="D53" s="151"/>
      <c r="E53" s="151"/>
      <c r="F53" s="142" t="s">
        <v>14</v>
      </c>
      <c r="G53" s="241">
        <v>0</v>
      </c>
      <c r="H53" s="243">
        <f t="shared" si="15"/>
        <v>0</v>
      </c>
      <c r="I53" s="243">
        <f t="shared" ref="I53" si="16">SUM(K53:K53)</f>
        <v>0</v>
      </c>
      <c r="J53" s="243">
        <f t="shared" ref="J53" si="17">SUM(L53:L53)</f>
        <v>0</v>
      </c>
      <c r="K53" s="243">
        <f t="shared" ref="K53" si="18">SUM(M53:M53)</f>
        <v>0</v>
      </c>
      <c r="L53" s="243">
        <f t="shared" ref="L53" si="19">SUM(N53:N53)</f>
        <v>0</v>
      </c>
      <c r="M53" s="196">
        <v>0</v>
      </c>
      <c r="N53" s="196">
        <v>0</v>
      </c>
      <c r="O53" s="143"/>
      <c r="P53" s="143"/>
      <c r="Q53" s="143"/>
      <c r="R53" s="199"/>
      <c r="S53" s="199"/>
      <c r="T53" s="199"/>
      <c r="U53" s="199"/>
      <c r="V53" s="199"/>
    </row>
    <row r="54" spans="1:22" ht="20.5" customHeight="1">
      <c r="A54" s="188"/>
      <c r="B54" s="160"/>
      <c r="C54" s="161"/>
      <c r="D54" s="152"/>
      <c r="E54" s="152"/>
      <c r="F54" s="144"/>
      <c r="G54" s="242"/>
      <c r="H54" s="244"/>
      <c r="I54" s="244"/>
      <c r="J54" s="244"/>
      <c r="K54" s="244"/>
      <c r="L54" s="244"/>
      <c r="M54" s="197"/>
      <c r="N54" s="197"/>
      <c r="O54" s="144"/>
      <c r="P54" s="144"/>
      <c r="Q54" s="144"/>
      <c r="R54" s="200"/>
      <c r="S54" s="200"/>
      <c r="T54" s="200"/>
      <c r="U54" s="200"/>
      <c r="V54" s="200"/>
    </row>
    <row r="55" spans="1:22" ht="34.5" customHeight="1">
      <c r="A55" s="186" t="s">
        <v>49</v>
      </c>
      <c r="B55" s="156" t="s">
        <v>218</v>
      </c>
      <c r="C55" s="157"/>
      <c r="D55" s="150" t="s">
        <v>31</v>
      </c>
      <c r="E55" s="150" t="s">
        <v>62</v>
      </c>
      <c r="F55" s="16" t="s">
        <v>7</v>
      </c>
      <c r="G55" s="43">
        <f>I55+K55+M55</f>
        <v>51860101.420000002</v>
      </c>
      <c r="H55" s="43">
        <f>J55+L55+N55</f>
        <v>50751560.489999995</v>
      </c>
      <c r="I55" s="17">
        <f>I56+I57</f>
        <v>14533785.629999999</v>
      </c>
      <c r="J55" s="17">
        <f>SUM(J56:J59)</f>
        <v>13425244.699999999</v>
      </c>
      <c r="K55" s="23">
        <f>K56+K57</f>
        <v>19926315.789999999</v>
      </c>
      <c r="L55" s="23">
        <f>L56+L57</f>
        <v>19926315.789999999</v>
      </c>
      <c r="M55" s="23">
        <f>M56+M57</f>
        <v>17400000</v>
      </c>
      <c r="N55" s="23">
        <f>N56+N57</f>
        <v>17400000</v>
      </c>
      <c r="O55" s="153" t="s">
        <v>53</v>
      </c>
      <c r="P55" s="142" t="s">
        <v>5</v>
      </c>
      <c r="Q55" s="142">
        <v>100</v>
      </c>
      <c r="R55" s="198">
        <v>100</v>
      </c>
      <c r="S55" s="176">
        <v>100</v>
      </c>
      <c r="T55" s="176">
        <v>100</v>
      </c>
      <c r="U55" s="176">
        <v>100</v>
      </c>
      <c r="V55" s="176">
        <v>100</v>
      </c>
    </row>
    <row r="56" spans="1:22" ht="51" customHeight="1">
      <c r="A56" s="187"/>
      <c r="B56" s="158"/>
      <c r="C56" s="159"/>
      <c r="D56" s="151"/>
      <c r="E56" s="151"/>
      <c r="F56" s="16" t="s">
        <v>79</v>
      </c>
      <c r="G56" s="43">
        <f t="shared" ref="G56:G57" si="20">I56+K56+M56</f>
        <v>2593005.0700000003</v>
      </c>
      <c r="H56" s="43">
        <f t="shared" ref="H56:H57" si="21">J56+L56+N56</f>
        <v>2537577.96</v>
      </c>
      <c r="I56" s="17">
        <v>726689.28000000003</v>
      </c>
      <c r="J56" s="17">
        <v>671262.17</v>
      </c>
      <c r="K56" s="23">
        <v>996315.79</v>
      </c>
      <c r="L56" s="23">
        <v>996315.79</v>
      </c>
      <c r="M56" s="23">
        <v>870000</v>
      </c>
      <c r="N56" s="23">
        <v>870000</v>
      </c>
      <c r="O56" s="154"/>
      <c r="P56" s="143"/>
      <c r="Q56" s="143"/>
      <c r="R56" s="199"/>
      <c r="S56" s="176"/>
      <c r="T56" s="176"/>
      <c r="U56" s="176"/>
      <c r="V56" s="176"/>
    </row>
    <row r="57" spans="1:22" ht="39.5" customHeight="1">
      <c r="A57" s="187"/>
      <c r="B57" s="158"/>
      <c r="C57" s="159"/>
      <c r="D57" s="151"/>
      <c r="E57" s="151"/>
      <c r="F57" s="16" t="s">
        <v>80</v>
      </c>
      <c r="G57" s="43">
        <f t="shared" si="20"/>
        <v>49267096.350000001</v>
      </c>
      <c r="H57" s="43">
        <f t="shared" si="21"/>
        <v>48213982.530000001</v>
      </c>
      <c r="I57" s="17">
        <v>13807096.35</v>
      </c>
      <c r="J57" s="17">
        <v>12753982.529999999</v>
      </c>
      <c r="K57" s="23">
        <v>18930000</v>
      </c>
      <c r="L57" s="23">
        <v>18930000</v>
      </c>
      <c r="M57" s="23">
        <v>16530000</v>
      </c>
      <c r="N57" s="23">
        <v>16530000</v>
      </c>
      <c r="O57" s="154"/>
      <c r="P57" s="143"/>
      <c r="Q57" s="143"/>
      <c r="R57" s="199"/>
      <c r="S57" s="176"/>
      <c r="T57" s="176"/>
      <c r="U57" s="176"/>
      <c r="V57" s="176"/>
    </row>
    <row r="58" spans="1:22" ht="42" customHeight="1">
      <c r="A58" s="187"/>
      <c r="B58" s="158"/>
      <c r="C58" s="159"/>
      <c r="D58" s="151"/>
      <c r="E58" s="151"/>
      <c r="F58" s="16" t="s">
        <v>81</v>
      </c>
      <c r="G58" s="43">
        <f>I58</f>
        <v>0</v>
      </c>
      <c r="H58" s="27">
        <f t="shared" si="15"/>
        <v>0</v>
      </c>
      <c r="I58" s="17">
        <v>0</v>
      </c>
      <c r="J58" s="17">
        <v>0</v>
      </c>
      <c r="K58" s="23">
        <v>0</v>
      </c>
      <c r="L58" s="23">
        <v>0</v>
      </c>
      <c r="M58" s="23">
        <v>0</v>
      </c>
      <c r="N58" s="23">
        <v>0</v>
      </c>
      <c r="O58" s="154"/>
      <c r="P58" s="143"/>
      <c r="Q58" s="143"/>
      <c r="R58" s="199"/>
      <c r="S58" s="176"/>
      <c r="T58" s="176"/>
      <c r="U58" s="176"/>
      <c r="V58" s="176"/>
    </row>
    <row r="59" spans="1:22" ht="43.5" customHeight="1">
      <c r="A59" s="187"/>
      <c r="B59" s="160"/>
      <c r="C59" s="161"/>
      <c r="D59" s="151"/>
      <c r="E59" s="151"/>
      <c r="F59" s="16" t="s">
        <v>14</v>
      </c>
      <c r="G59" s="43">
        <f>I59</f>
        <v>0</v>
      </c>
      <c r="H59" s="27">
        <f t="shared" si="15"/>
        <v>0</v>
      </c>
      <c r="I59" s="17">
        <v>0</v>
      </c>
      <c r="J59" s="17">
        <v>0</v>
      </c>
      <c r="K59" s="23">
        <v>0</v>
      </c>
      <c r="L59" s="23">
        <v>0</v>
      </c>
      <c r="M59" s="23">
        <v>0</v>
      </c>
      <c r="N59" s="23">
        <v>0</v>
      </c>
      <c r="O59" s="155"/>
      <c r="P59" s="144"/>
      <c r="Q59" s="144"/>
      <c r="R59" s="200"/>
      <c r="S59" s="176"/>
      <c r="T59" s="176"/>
      <c r="U59" s="176"/>
      <c r="V59" s="176"/>
    </row>
    <row r="60" spans="1:22" ht="43.5" hidden="1" customHeight="1">
      <c r="A60" s="187"/>
      <c r="B60" s="156" t="s">
        <v>270</v>
      </c>
      <c r="C60" s="112"/>
      <c r="D60" s="151"/>
      <c r="E60" s="151"/>
      <c r="F60" s="111"/>
      <c r="G60" s="43"/>
      <c r="H60" s="27"/>
      <c r="I60" s="17"/>
      <c r="J60" s="17"/>
      <c r="K60" s="23"/>
      <c r="L60" s="23"/>
      <c r="M60" s="23"/>
      <c r="N60" s="23"/>
      <c r="O60" s="142" t="s">
        <v>271</v>
      </c>
      <c r="P60" s="142" t="s">
        <v>5</v>
      </c>
      <c r="Q60" s="142" t="s">
        <v>8</v>
      </c>
      <c r="R60" s="142" t="s">
        <v>8</v>
      </c>
      <c r="S60" s="142" t="s">
        <v>8</v>
      </c>
      <c r="T60" s="142" t="s">
        <v>8</v>
      </c>
      <c r="U60" s="142"/>
      <c r="V60" s="142"/>
    </row>
    <row r="61" spans="1:22" ht="43.5" hidden="1" customHeight="1">
      <c r="A61" s="187"/>
      <c r="B61" s="158"/>
      <c r="C61" s="112"/>
      <c r="D61" s="151"/>
      <c r="E61" s="151"/>
      <c r="F61" s="111"/>
      <c r="G61" s="43"/>
      <c r="H61" s="27"/>
      <c r="I61" s="17"/>
      <c r="J61" s="17"/>
      <c r="K61" s="23"/>
      <c r="L61" s="23"/>
      <c r="M61" s="23"/>
      <c r="N61" s="23"/>
      <c r="O61" s="143"/>
      <c r="P61" s="143"/>
      <c r="Q61" s="143"/>
      <c r="R61" s="143"/>
      <c r="S61" s="143"/>
      <c r="T61" s="143"/>
      <c r="U61" s="143"/>
      <c r="V61" s="143"/>
    </row>
    <row r="62" spans="1:22" ht="43.5" hidden="1" customHeight="1">
      <c r="A62" s="187"/>
      <c r="B62" s="158"/>
      <c r="C62" s="112"/>
      <c r="D62" s="151"/>
      <c r="E62" s="151"/>
      <c r="F62" s="111"/>
      <c r="G62" s="43"/>
      <c r="H62" s="27"/>
      <c r="I62" s="17"/>
      <c r="J62" s="17"/>
      <c r="K62" s="23"/>
      <c r="L62" s="23"/>
      <c r="M62" s="23"/>
      <c r="N62" s="23"/>
      <c r="O62" s="143"/>
      <c r="P62" s="143"/>
      <c r="Q62" s="143"/>
      <c r="R62" s="143"/>
      <c r="S62" s="143"/>
      <c r="T62" s="143"/>
      <c r="U62" s="143"/>
      <c r="V62" s="143"/>
    </row>
    <row r="63" spans="1:22" ht="43.5" hidden="1" customHeight="1">
      <c r="A63" s="187"/>
      <c r="B63" s="158"/>
      <c r="C63" s="112"/>
      <c r="D63" s="151"/>
      <c r="E63" s="151"/>
      <c r="F63" s="111"/>
      <c r="G63" s="43"/>
      <c r="H63" s="27"/>
      <c r="I63" s="17"/>
      <c r="J63" s="17"/>
      <c r="K63" s="23"/>
      <c r="L63" s="23"/>
      <c r="M63" s="23"/>
      <c r="N63" s="23"/>
      <c r="O63" s="143"/>
      <c r="P63" s="143"/>
      <c r="Q63" s="143"/>
      <c r="R63" s="143"/>
      <c r="S63" s="143"/>
      <c r="T63" s="143"/>
      <c r="U63" s="143"/>
      <c r="V63" s="143"/>
    </row>
    <row r="64" spans="1:22" ht="43.5" hidden="1" customHeight="1">
      <c r="A64" s="188"/>
      <c r="B64" s="160"/>
      <c r="C64" s="112"/>
      <c r="D64" s="152"/>
      <c r="E64" s="152"/>
      <c r="F64" s="111"/>
      <c r="G64" s="43"/>
      <c r="H64" s="27"/>
      <c r="I64" s="17"/>
      <c r="J64" s="17"/>
      <c r="K64" s="23"/>
      <c r="L64" s="23"/>
      <c r="M64" s="23"/>
      <c r="N64" s="23"/>
      <c r="O64" s="144"/>
      <c r="P64" s="144"/>
      <c r="Q64" s="144"/>
      <c r="R64" s="144"/>
      <c r="S64" s="144"/>
      <c r="T64" s="144"/>
      <c r="U64" s="144"/>
      <c r="V64" s="144"/>
    </row>
    <row r="65" spans="1:22" ht="34.5" customHeight="1">
      <c r="A65" s="186" t="s">
        <v>52</v>
      </c>
      <c r="B65" s="156" t="s">
        <v>219</v>
      </c>
      <c r="C65" s="157"/>
      <c r="D65" s="146" t="s">
        <v>31</v>
      </c>
      <c r="E65" s="150" t="s">
        <v>62</v>
      </c>
      <c r="F65" s="16" t="s">
        <v>7</v>
      </c>
      <c r="G65" s="43">
        <f>I65+K65+M65</f>
        <v>1001952.5</v>
      </c>
      <c r="H65" s="43">
        <f>J65+L65+N65</f>
        <v>1000952.5</v>
      </c>
      <c r="I65" s="17">
        <f>I66+I67+I68</f>
        <v>435970.3</v>
      </c>
      <c r="J65" s="17">
        <f>SUM(J66:J69)</f>
        <v>435970.3</v>
      </c>
      <c r="K65" s="23">
        <f>K66</f>
        <v>323930.02</v>
      </c>
      <c r="L65" s="23">
        <f>L66</f>
        <v>323930.02</v>
      </c>
      <c r="M65" s="23">
        <f>M66</f>
        <v>242052.18</v>
      </c>
      <c r="N65" s="23">
        <f>N66</f>
        <v>241052.18</v>
      </c>
      <c r="O65" s="153" t="s">
        <v>54</v>
      </c>
      <c r="P65" s="230" t="s">
        <v>5</v>
      </c>
      <c r="Q65" s="142">
        <v>55</v>
      </c>
      <c r="R65" s="198">
        <v>55</v>
      </c>
      <c r="S65" s="176">
        <v>55</v>
      </c>
      <c r="T65" s="176">
        <v>55</v>
      </c>
      <c r="U65" s="176">
        <v>55</v>
      </c>
      <c r="V65" s="176">
        <v>55</v>
      </c>
    </row>
    <row r="66" spans="1:22" ht="46.5" customHeight="1">
      <c r="A66" s="187"/>
      <c r="B66" s="158"/>
      <c r="C66" s="159"/>
      <c r="D66" s="146"/>
      <c r="E66" s="151"/>
      <c r="F66" s="16" t="s">
        <v>79</v>
      </c>
      <c r="G66" s="43">
        <f>I66+K66+M66</f>
        <v>1001952.5</v>
      </c>
      <c r="H66" s="43">
        <f>J66+L66+N66</f>
        <v>1000952.5</v>
      </c>
      <c r="I66" s="17">
        <v>435970.3</v>
      </c>
      <c r="J66" s="17">
        <v>435970.3</v>
      </c>
      <c r="K66" s="23">
        <v>323930.02</v>
      </c>
      <c r="L66" s="23">
        <v>323930.02</v>
      </c>
      <c r="M66" s="23">
        <v>242052.18</v>
      </c>
      <c r="N66" s="23">
        <v>241052.18</v>
      </c>
      <c r="O66" s="154"/>
      <c r="P66" s="230"/>
      <c r="Q66" s="143"/>
      <c r="R66" s="199"/>
      <c r="S66" s="176"/>
      <c r="T66" s="176"/>
      <c r="U66" s="176"/>
      <c r="V66" s="176"/>
    </row>
    <row r="67" spans="1:22" ht="34.5" customHeight="1">
      <c r="A67" s="187"/>
      <c r="B67" s="158"/>
      <c r="C67" s="159"/>
      <c r="D67" s="146"/>
      <c r="E67" s="151"/>
      <c r="F67" s="16" t="s">
        <v>80</v>
      </c>
      <c r="G67" s="43">
        <f>I67+K67</f>
        <v>0</v>
      </c>
      <c r="H67" s="27">
        <v>0</v>
      </c>
      <c r="I67" s="17">
        <v>0</v>
      </c>
      <c r="J67" s="17">
        <v>0</v>
      </c>
      <c r="K67" s="23">
        <v>0</v>
      </c>
      <c r="L67" s="23">
        <v>0</v>
      </c>
      <c r="M67" s="23">
        <v>0</v>
      </c>
      <c r="N67" s="23">
        <v>0</v>
      </c>
      <c r="O67" s="154"/>
      <c r="P67" s="230"/>
      <c r="Q67" s="143"/>
      <c r="R67" s="199"/>
      <c r="S67" s="176"/>
      <c r="T67" s="176"/>
      <c r="U67" s="176"/>
      <c r="V67" s="176"/>
    </row>
    <row r="68" spans="1:22" ht="47.25" customHeight="1">
      <c r="A68" s="187"/>
      <c r="B68" s="158"/>
      <c r="C68" s="159"/>
      <c r="D68" s="146"/>
      <c r="E68" s="151"/>
      <c r="F68" s="16" t="s">
        <v>81</v>
      </c>
      <c r="G68" s="43">
        <f>I68</f>
        <v>0</v>
      </c>
      <c r="H68" s="27">
        <v>0</v>
      </c>
      <c r="I68" s="17">
        <v>0</v>
      </c>
      <c r="J68" s="17">
        <v>0</v>
      </c>
      <c r="K68" s="23">
        <v>0</v>
      </c>
      <c r="L68" s="23">
        <v>0</v>
      </c>
      <c r="M68" s="23">
        <v>0</v>
      </c>
      <c r="N68" s="23">
        <v>0</v>
      </c>
      <c r="O68" s="154"/>
      <c r="P68" s="230"/>
      <c r="Q68" s="143"/>
      <c r="R68" s="199"/>
      <c r="S68" s="176"/>
      <c r="T68" s="176"/>
      <c r="U68" s="176"/>
      <c r="V68" s="176"/>
    </row>
    <row r="69" spans="1:22" ht="33.75" customHeight="1">
      <c r="A69" s="188"/>
      <c r="B69" s="160"/>
      <c r="C69" s="161"/>
      <c r="D69" s="146"/>
      <c r="E69" s="152"/>
      <c r="F69" s="16" t="s">
        <v>14</v>
      </c>
      <c r="G69" s="43">
        <f>I69</f>
        <v>0</v>
      </c>
      <c r="H69" s="27">
        <v>0</v>
      </c>
      <c r="I69" s="17">
        <v>0</v>
      </c>
      <c r="J69" s="17">
        <v>0</v>
      </c>
      <c r="K69" s="23">
        <v>0</v>
      </c>
      <c r="L69" s="23">
        <v>0</v>
      </c>
      <c r="M69" s="23">
        <v>0</v>
      </c>
      <c r="N69" s="23">
        <v>0</v>
      </c>
      <c r="O69" s="155"/>
      <c r="P69" s="230"/>
      <c r="Q69" s="144"/>
      <c r="R69" s="199"/>
      <c r="S69" s="176"/>
      <c r="T69" s="176"/>
      <c r="U69" s="176"/>
      <c r="V69" s="176"/>
    </row>
    <row r="70" spans="1:22" ht="34.5" customHeight="1">
      <c r="A70" s="186" t="s">
        <v>24</v>
      </c>
      <c r="B70" s="156" t="s">
        <v>220</v>
      </c>
      <c r="C70" s="157"/>
      <c r="D70" s="146" t="s">
        <v>31</v>
      </c>
      <c r="E70" s="150" t="s">
        <v>62</v>
      </c>
      <c r="F70" s="16" t="s">
        <v>7</v>
      </c>
      <c r="G70" s="43">
        <f>I70+K70+M70</f>
        <v>21152085.66</v>
      </c>
      <c r="H70" s="43">
        <f>J70+L70+N70</f>
        <v>21116696.969999999</v>
      </c>
      <c r="I70" s="17">
        <f>I71+I72+I73+I74</f>
        <v>6213457.5800000001</v>
      </c>
      <c r="J70" s="17">
        <f>SUM(J71:J74)</f>
        <v>6178068.8899999997</v>
      </c>
      <c r="K70" s="23">
        <f>K71+K72</f>
        <v>6832528.0800000001</v>
      </c>
      <c r="L70" s="23">
        <f>L71+L72</f>
        <v>6832528.0800000001</v>
      </c>
      <c r="M70" s="23">
        <f>M71+M72</f>
        <v>8106100</v>
      </c>
      <c r="N70" s="23">
        <f>N71+N72</f>
        <v>8106100</v>
      </c>
      <c r="O70" s="153" t="s">
        <v>107</v>
      </c>
      <c r="P70" s="142" t="s">
        <v>5</v>
      </c>
      <c r="Q70" s="142">
        <v>100</v>
      </c>
      <c r="R70" s="245">
        <v>100</v>
      </c>
      <c r="S70" s="182">
        <v>100</v>
      </c>
      <c r="T70" s="182">
        <v>100</v>
      </c>
      <c r="U70" s="182">
        <v>100</v>
      </c>
      <c r="V70" s="182">
        <v>100</v>
      </c>
    </row>
    <row r="71" spans="1:22" ht="51.75" customHeight="1">
      <c r="A71" s="187"/>
      <c r="B71" s="158"/>
      <c r="C71" s="159"/>
      <c r="D71" s="146"/>
      <c r="E71" s="151"/>
      <c r="F71" s="16" t="s">
        <v>79</v>
      </c>
      <c r="G71" s="43">
        <f t="shared" ref="G71:G73" si="22">I71+K71+M71</f>
        <v>945645.65999999992</v>
      </c>
      <c r="H71" s="43">
        <f t="shared" ref="H71:H72" si="23">J71+L71+N71</f>
        <v>945645.65999999992</v>
      </c>
      <c r="I71" s="17">
        <v>71417.58</v>
      </c>
      <c r="J71" s="17">
        <v>71417.58</v>
      </c>
      <c r="K71" s="23">
        <v>659228.07999999996</v>
      </c>
      <c r="L71" s="23">
        <v>659228.07999999996</v>
      </c>
      <c r="M71" s="23">
        <v>215000</v>
      </c>
      <c r="N71" s="23">
        <v>215000</v>
      </c>
      <c r="O71" s="154"/>
      <c r="P71" s="143"/>
      <c r="Q71" s="143"/>
      <c r="R71" s="246"/>
      <c r="S71" s="182"/>
      <c r="T71" s="182"/>
      <c r="U71" s="182"/>
      <c r="V71" s="182"/>
    </row>
    <row r="72" spans="1:22" ht="34.5" customHeight="1">
      <c r="A72" s="187"/>
      <c r="B72" s="158"/>
      <c r="C72" s="159"/>
      <c r="D72" s="146"/>
      <c r="E72" s="151"/>
      <c r="F72" s="16" t="s">
        <v>80</v>
      </c>
      <c r="G72" s="43">
        <f t="shared" si="22"/>
        <v>20206440</v>
      </c>
      <c r="H72" s="43">
        <f t="shared" si="23"/>
        <v>20171051.309999999</v>
      </c>
      <c r="I72" s="17">
        <v>6142040</v>
      </c>
      <c r="J72" s="17">
        <v>6106651.3099999996</v>
      </c>
      <c r="K72" s="23">
        <v>6173300</v>
      </c>
      <c r="L72" s="23">
        <v>6173300</v>
      </c>
      <c r="M72" s="23">
        <v>7891100</v>
      </c>
      <c r="N72" s="23">
        <v>7891100</v>
      </c>
      <c r="O72" s="154"/>
      <c r="P72" s="143"/>
      <c r="Q72" s="143"/>
      <c r="R72" s="246"/>
      <c r="S72" s="182"/>
      <c r="T72" s="182"/>
      <c r="U72" s="182"/>
      <c r="V72" s="182"/>
    </row>
    <row r="73" spans="1:22" ht="42.75" customHeight="1">
      <c r="A73" s="187"/>
      <c r="B73" s="158"/>
      <c r="C73" s="159"/>
      <c r="D73" s="146"/>
      <c r="E73" s="151"/>
      <c r="F73" s="16" t="s">
        <v>81</v>
      </c>
      <c r="G73" s="43">
        <f t="shared" si="22"/>
        <v>0</v>
      </c>
      <c r="H73" s="27">
        <f>SUM(J73:J73)</f>
        <v>0</v>
      </c>
      <c r="I73" s="17">
        <v>0</v>
      </c>
      <c r="J73" s="17">
        <v>0</v>
      </c>
      <c r="K73" s="23">
        <v>0</v>
      </c>
      <c r="L73" s="23">
        <v>0</v>
      </c>
      <c r="M73" s="23">
        <v>0</v>
      </c>
      <c r="N73" s="23">
        <v>0</v>
      </c>
      <c r="O73" s="154"/>
      <c r="P73" s="143"/>
      <c r="Q73" s="143"/>
      <c r="R73" s="246"/>
      <c r="S73" s="182"/>
      <c r="T73" s="182"/>
      <c r="U73" s="182"/>
      <c r="V73" s="182"/>
    </row>
    <row r="74" spans="1:22" ht="30.75" customHeight="1">
      <c r="A74" s="188"/>
      <c r="B74" s="160"/>
      <c r="C74" s="161"/>
      <c r="D74" s="146"/>
      <c r="E74" s="152"/>
      <c r="F74" s="16" t="s">
        <v>14</v>
      </c>
      <c r="G74" s="43">
        <f t="shared" ref="G74:G99" si="24">I74</f>
        <v>0</v>
      </c>
      <c r="H74" s="27">
        <f>SUM(J74:J74)</f>
        <v>0</v>
      </c>
      <c r="I74" s="17">
        <v>0</v>
      </c>
      <c r="J74" s="17">
        <v>0</v>
      </c>
      <c r="K74" s="23">
        <v>0</v>
      </c>
      <c r="L74" s="23">
        <v>0</v>
      </c>
      <c r="M74" s="23">
        <v>0</v>
      </c>
      <c r="N74" s="23">
        <v>0</v>
      </c>
      <c r="O74" s="155"/>
      <c r="P74" s="144"/>
      <c r="Q74" s="144"/>
      <c r="R74" s="247"/>
      <c r="S74" s="182"/>
      <c r="T74" s="182"/>
      <c r="U74" s="182"/>
      <c r="V74" s="182"/>
    </row>
    <row r="75" spans="1:22" ht="34.5" customHeight="1">
      <c r="A75" s="186" t="s">
        <v>50</v>
      </c>
      <c r="B75" s="156" t="s">
        <v>221</v>
      </c>
      <c r="C75" s="157"/>
      <c r="D75" s="146" t="s">
        <v>31</v>
      </c>
      <c r="E75" s="146" t="s">
        <v>62</v>
      </c>
      <c r="F75" s="16" t="s">
        <v>7</v>
      </c>
      <c r="G75" s="43">
        <f>I75+K75+M75</f>
        <v>2312221.9899999998</v>
      </c>
      <c r="H75" s="43">
        <f>J75+L75+N75</f>
        <v>2312221.9899999998</v>
      </c>
      <c r="I75" s="23">
        <f>I76</f>
        <v>710584.07</v>
      </c>
      <c r="J75" s="23">
        <f>SUM(J76:J79)</f>
        <v>710584.07</v>
      </c>
      <c r="K75" s="23">
        <f>K76</f>
        <v>746000</v>
      </c>
      <c r="L75" s="23">
        <f>L76</f>
        <v>746000</v>
      </c>
      <c r="M75" s="23">
        <f>M76</f>
        <v>855637.92</v>
      </c>
      <c r="N75" s="23">
        <f>N76</f>
        <v>855637.92</v>
      </c>
      <c r="O75" s="205" t="s">
        <v>64</v>
      </c>
      <c r="P75" s="145" t="s">
        <v>5</v>
      </c>
      <c r="Q75" s="142">
        <v>50</v>
      </c>
      <c r="R75" s="183">
        <v>50</v>
      </c>
      <c r="S75" s="183">
        <v>50</v>
      </c>
      <c r="T75" s="183">
        <v>50</v>
      </c>
      <c r="U75" s="183">
        <v>155</v>
      </c>
      <c r="V75" s="183">
        <v>155</v>
      </c>
    </row>
    <row r="76" spans="1:22" ht="46.5" customHeight="1">
      <c r="A76" s="187"/>
      <c r="B76" s="158"/>
      <c r="C76" s="159"/>
      <c r="D76" s="146"/>
      <c r="E76" s="146"/>
      <c r="F76" s="16" t="s">
        <v>79</v>
      </c>
      <c r="G76" s="43">
        <f t="shared" ref="G76:G77" si="25">I76+K76+M76</f>
        <v>2312221.9899999998</v>
      </c>
      <c r="H76" s="43">
        <f t="shared" ref="H76:H77" si="26">J76+L76+N76</f>
        <v>2312221.9899999998</v>
      </c>
      <c r="I76" s="23">
        <v>710584.07</v>
      </c>
      <c r="J76" s="23">
        <v>710584.07</v>
      </c>
      <c r="K76" s="23">
        <v>746000</v>
      </c>
      <c r="L76" s="23">
        <v>746000</v>
      </c>
      <c r="M76" s="23">
        <v>855637.92</v>
      </c>
      <c r="N76" s="23">
        <v>855637.92</v>
      </c>
      <c r="O76" s="205"/>
      <c r="P76" s="145"/>
      <c r="Q76" s="143"/>
      <c r="R76" s="183"/>
      <c r="S76" s="183"/>
      <c r="T76" s="183"/>
      <c r="U76" s="183"/>
      <c r="V76" s="183"/>
    </row>
    <row r="77" spans="1:22" ht="34.5" customHeight="1">
      <c r="A77" s="187"/>
      <c r="B77" s="158"/>
      <c r="C77" s="159"/>
      <c r="D77" s="146"/>
      <c r="E77" s="146"/>
      <c r="F77" s="16" t="s">
        <v>80</v>
      </c>
      <c r="G77" s="43">
        <f t="shared" si="25"/>
        <v>0</v>
      </c>
      <c r="H77" s="43">
        <f t="shared" si="26"/>
        <v>0</v>
      </c>
      <c r="I77" s="23">
        <v>0</v>
      </c>
      <c r="J77" s="23">
        <v>0</v>
      </c>
      <c r="K77" s="23">
        <v>0</v>
      </c>
      <c r="L77" s="23">
        <v>0</v>
      </c>
      <c r="M77" s="23">
        <v>0</v>
      </c>
      <c r="N77" s="23">
        <v>0</v>
      </c>
      <c r="O77" s="205"/>
      <c r="P77" s="145"/>
      <c r="Q77" s="143"/>
      <c r="R77" s="183"/>
      <c r="S77" s="183"/>
      <c r="T77" s="183"/>
      <c r="U77" s="183"/>
      <c r="V77" s="183"/>
    </row>
    <row r="78" spans="1:22" ht="40.5" customHeight="1">
      <c r="A78" s="187"/>
      <c r="B78" s="158"/>
      <c r="C78" s="159"/>
      <c r="D78" s="146"/>
      <c r="E78" s="146"/>
      <c r="F78" s="16" t="s">
        <v>81</v>
      </c>
      <c r="G78" s="43">
        <f t="shared" si="24"/>
        <v>0</v>
      </c>
      <c r="H78" s="27">
        <f>SUM(J78:J78)</f>
        <v>0</v>
      </c>
      <c r="I78" s="23">
        <v>0</v>
      </c>
      <c r="J78" s="23">
        <v>0</v>
      </c>
      <c r="K78" s="23">
        <v>0</v>
      </c>
      <c r="L78" s="23">
        <v>0</v>
      </c>
      <c r="M78" s="23">
        <v>0</v>
      </c>
      <c r="N78" s="23">
        <v>0</v>
      </c>
      <c r="O78" s="205"/>
      <c r="P78" s="145"/>
      <c r="Q78" s="143"/>
      <c r="R78" s="183"/>
      <c r="S78" s="183"/>
      <c r="T78" s="183"/>
      <c r="U78" s="183"/>
      <c r="V78" s="183"/>
    </row>
    <row r="79" spans="1:22" ht="34.5" customHeight="1">
      <c r="A79" s="188"/>
      <c r="B79" s="160"/>
      <c r="C79" s="161"/>
      <c r="D79" s="146"/>
      <c r="E79" s="146"/>
      <c r="F79" s="16" t="s">
        <v>14</v>
      </c>
      <c r="G79" s="43">
        <f t="shared" si="24"/>
        <v>0</v>
      </c>
      <c r="H79" s="27">
        <f>SUM(J79:J79)</f>
        <v>0</v>
      </c>
      <c r="I79" s="23">
        <v>0</v>
      </c>
      <c r="J79" s="23">
        <v>0</v>
      </c>
      <c r="K79" s="23">
        <v>0</v>
      </c>
      <c r="L79" s="23">
        <v>0</v>
      </c>
      <c r="M79" s="23">
        <v>0</v>
      </c>
      <c r="N79" s="23">
        <v>0</v>
      </c>
      <c r="O79" s="205"/>
      <c r="P79" s="145"/>
      <c r="Q79" s="144"/>
      <c r="R79" s="183"/>
      <c r="S79" s="183"/>
      <c r="T79" s="183"/>
      <c r="U79" s="183"/>
      <c r="V79" s="183"/>
    </row>
    <row r="80" spans="1:22" ht="34.5" customHeight="1">
      <c r="A80" s="186" t="s">
        <v>121</v>
      </c>
      <c r="B80" s="156" t="s">
        <v>222</v>
      </c>
      <c r="C80" s="157"/>
      <c r="D80" s="146" t="s">
        <v>31</v>
      </c>
      <c r="E80" s="146" t="s">
        <v>62</v>
      </c>
      <c r="F80" s="16" t="s">
        <v>7</v>
      </c>
      <c r="G80" s="43">
        <f>I80+K80+M80</f>
        <v>6949820.5</v>
      </c>
      <c r="H80" s="43">
        <f>J80+L80+N80</f>
        <v>6928946.7800000003</v>
      </c>
      <c r="I80" s="44">
        <f>I81+I82+I83+I84</f>
        <v>1032483.29</v>
      </c>
      <c r="J80" s="17">
        <f>SUM(J81:J84)</f>
        <v>1032483.29</v>
      </c>
      <c r="K80" s="23">
        <f>K81</f>
        <v>2316843.48</v>
      </c>
      <c r="L80" s="23">
        <f>L81</f>
        <v>2310702.54</v>
      </c>
      <c r="M80" s="23">
        <f>M81</f>
        <v>3600493.73</v>
      </c>
      <c r="N80" s="23">
        <f>N81</f>
        <v>3585760.95</v>
      </c>
      <c r="O80" s="153" t="s">
        <v>82</v>
      </c>
      <c r="P80" s="142" t="s">
        <v>25</v>
      </c>
      <c r="Q80" s="142">
        <v>1570</v>
      </c>
      <c r="R80" s="198">
        <v>1570</v>
      </c>
      <c r="S80" s="176">
        <v>1570</v>
      </c>
      <c r="T80" s="176">
        <v>1570</v>
      </c>
      <c r="U80" s="176">
        <v>1570</v>
      </c>
      <c r="V80" s="176">
        <v>1570</v>
      </c>
    </row>
    <row r="81" spans="1:22" ht="44.25" customHeight="1">
      <c r="A81" s="187"/>
      <c r="B81" s="158"/>
      <c r="C81" s="159"/>
      <c r="D81" s="146"/>
      <c r="E81" s="146"/>
      <c r="F81" s="16" t="s">
        <v>79</v>
      </c>
      <c r="G81" s="43">
        <f t="shared" ref="G81:G82" si="27">I81+K81+M81</f>
        <v>6949820.5</v>
      </c>
      <c r="H81" s="43">
        <f t="shared" ref="H81:H82" si="28">J81+L81+N81</f>
        <v>6928946.7800000003</v>
      </c>
      <c r="I81" s="44">
        <v>1032483.29</v>
      </c>
      <c r="J81" s="17">
        <v>1032483.29</v>
      </c>
      <c r="K81" s="23">
        <v>2316843.48</v>
      </c>
      <c r="L81" s="23">
        <v>2310702.54</v>
      </c>
      <c r="M81" s="23">
        <v>3600493.73</v>
      </c>
      <c r="N81" s="23">
        <v>3585760.95</v>
      </c>
      <c r="O81" s="154"/>
      <c r="P81" s="143"/>
      <c r="Q81" s="143"/>
      <c r="R81" s="199"/>
      <c r="S81" s="176"/>
      <c r="T81" s="176"/>
      <c r="U81" s="176"/>
      <c r="V81" s="176"/>
    </row>
    <row r="82" spans="1:22" ht="34.5" customHeight="1">
      <c r="A82" s="187"/>
      <c r="B82" s="158"/>
      <c r="C82" s="159"/>
      <c r="D82" s="146"/>
      <c r="E82" s="146"/>
      <c r="F82" s="16" t="s">
        <v>80</v>
      </c>
      <c r="G82" s="43">
        <f t="shared" si="27"/>
        <v>0</v>
      </c>
      <c r="H82" s="43">
        <f t="shared" si="28"/>
        <v>0</v>
      </c>
      <c r="I82" s="17">
        <v>0</v>
      </c>
      <c r="J82" s="17">
        <v>0</v>
      </c>
      <c r="K82" s="23">
        <v>0</v>
      </c>
      <c r="L82" s="23">
        <v>0</v>
      </c>
      <c r="M82" s="23">
        <v>0</v>
      </c>
      <c r="N82" s="23">
        <v>0</v>
      </c>
      <c r="O82" s="154"/>
      <c r="P82" s="143"/>
      <c r="Q82" s="143"/>
      <c r="R82" s="199"/>
      <c r="S82" s="176"/>
      <c r="T82" s="176"/>
      <c r="U82" s="176"/>
      <c r="V82" s="176"/>
    </row>
    <row r="83" spans="1:22" ht="38.25" customHeight="1">
      <c r="A83" s="187"/>
      <c r="B83" s="158"/>
      <c r="C83" s="159"/>
      <c r="D83" s="146"/>
      <c r="E83" s="146"/>
      <c r="F83" s="16" t="s">
        <v>81</v>
      </c>
      <c r="G83" s="43">
        <f t="shared" si="24"/>
        <v>0</v>
      </c>
      <c r="H83" s="27">
        <f>SUM(J83:J83)</f>
        <v>0</v>
      </c>
      <c r="I83" s="17">
        <v>0</v>
      </c>
      <c r="J83" s="17">
        <v>0</v>
      </c>
      <c r="K83" s="23">
        <v>0</v>
      </c>
      <c r="L83" s="23">
        <v>0</v>
      </c>
      <c r="M83" s="23">
        <v>0</v>
      </c>
      <c r="N83" s="23">
        <v>0</v>
      </c>
      <c r="O83" s="154"/>
      <c r="P83" s="143"/>
      <c r="Q83" s="143"/>
      <c r="R83" s="199"/>
      <c r="S83" s="176"/>
      <c r="T83" s="176"/>
      <c r="U83" s="176"/>
      <c r="V83" s="176"/>
    </row>
    <row r="84" spans="1:22" ht="34.5" customHeight="1">
      <c r="A84" s="188"/>
      <c r="B84" s="160"/>
      <c r="C84" s="161"/>
      <c r="D84" s="146"/>
      <c r="E84" s="146"/>
      <c r="F84" s="16" t="s">
        <v>14</v>
      </c>
      <c r="G84" s="43">
        <f t="shared" si="24"/>
        <v>0</v>
      </c>
      <c r="H84" s="27">
        <f>SUM(J84:J84)</f>
        <v>0</v>
      </c>
      <c r="I84" s="17">
        <v>0</v>
      </c>
      <c r="J84" s="17">
        <v>0</v>
      </c>
      <c r="K84" s="23">
        <v>0</v>
      </c>
      <c r="L84" s="23">
        <v>0</v>
      </c>
      <c r="M84" s="23">
        <v>0</v>
      </c>
      <c r="N84" s="23">
        <v>0</v>
      </c>
      <c r="O84" s="155"/>
      <c r="P84" s="144"/>
      <c r="Q84" s="144"/>
      <c r="R84" s="200"/>
      <c r="S84" s="176"/>
      <c r="T84" s="176"/>
      <c r="U84" s="176"/>
      <c r="V84" s="176"/>
    </row>
    <row r="85" spans="1:22" ht="34.5" customHeight="1">
      <c r="A85" s="186" t="s">
        <v>122</v>
      </c>
      <c r="B85" s="156" t="s">
        <v>223</v>
      </c>
      <c r="C85" s="157"/>
      <c r="D85" s="146" t="s">
        <v>31</v>
      </c>
      <c r="E85" s="146" t="s">
        <v>62</v>
      </c>
      <c r="F85" s="16" t="s">
        <v>7</v>
      </c>
      <c r="G85" s="43">
        <f>I85+K85+M85</f>
        <v>1117423953.73</v>
      </c>
      <c r="H85" s="43">
        <f>J85+L85+N85</f>
        <v>1117410358.3600001</v>
      </c>
      <c r="I85" s="17">
        <f>I86+I87</f>
        <v>329951701.23000002</v>
      </c>
      <c r="J85" s="17">
        <f>SUM(J86:J89)</f>
        <v>329951701.23000002</v>
      </c>
      <c r="K85" s="23">
        <f>K87</f>
        <v>385899272</v>
      </c>
      <c r="L85" s="23">
        <f>L87</f>
        <v>385885676.63</v>
      </c>
      <c r="M85" s="23">
        <f>M87</f>
        <v>401572980.5</v>
      </c>
      <c r="N85" s="23">
        <f>N87</f>
        <v>401572980.5</v>
      </c>
      <c r="O85" s="189" t="s">
        <v>89</v>
      </c>
      <c r="P85" s="142" t="s">
        <v>5</v>
      </c>
      <c r="Q85" s="142">
        <v>100</v>
      </c>
      <c r="R85" s="198">
        <v>100</v>
      </c>
      <c r="S85" s="176">
        <v>100</v>
      </c>
      <c r="T85" s="176">
        <v>100</v>
      </c>
      <c r="U85" s="176">
        <v>100</v>
      </c>
      <c r="V85" s="176">
        <v>100</v>
      </c>
    </row>
    <row r="86" spans="1:22" ht="52.5" customHeight="1">
      <c r="A86" s="187"/>
      <c r="B86" s="158"/>
      <c r="C86" s="159"/>
      <c r="D86" s="146"/>
      <c r="E86" s="146"/>
      <c r="F86" s="16" t="s">
        <v>79</v>
      </c>
      <c r="G86" s="43">
        <f t="shared" ref="G86:G88" si="29">I86+K86+M86</f>
        <v>0</v>
      </c>
      <c r="H86" s="43">
        <f t="shared" ref="H86:H87" si="30">J86+L86+N86</f>
        <v>0</v>
      </c>
      <c r="I86" s="31">
        <v>0</v>
      </c>
      <c r="J86" s="31">
        <v>0</v>
      </c>
      <c r="K86" s="31">
        <v>0</v>
      </c>
      <c r="L86" s="31">
        <v>0</v>
      </c>
      <c r="M86" s="31">
        <v>0</v>
      </c>
      <c r="N86" s="31">
        <v>0</v>
      </c>
      <c r="O86" s="190"/>
      <c r="P86" s="143"/>
      <c r="Q86" s="143"/>
      <c r="R86" s="199"/>
      <c r="S86" s="176"/>
      <c r="T86" s="176"/>
      <c r="U86" s="176"/>
      <c r="V86" s="176"/>
    </row>
    <row r="87" spans="1:22" ht="34.5" customHeight="1">
      <c r="A87" s="187"/>
      <c r="B87" s="158"/>
      <c r="C87" s="159"/>
      <c r="D87" s="146"/>
      <c r="E87" s="146"/>
      <c r="F87" s="16" t="s">
        <v>80</v>
      </c>
      <c r="G87" s="43">
        <f t="shared" si="29"/>
        <v>1117423953.73</v>
      </c>
      <c r="H87" s="43">
        <f t="shared" si="30"/>
        <v>1117410358.3600001</v>
      </c>
      <c r="I87" s="17">
        <v>329951701.23000002</v>
      </c>
      <c r="J87" s="25">
        <v>329951701.23000002</v>
      </c>
      <c r="K87" s="31">
        <v>385899272</v>
      </c>
      <c r="L87" s="31">
        <v>385885676.63</v>
      </c>
      <c r="M87" s="31">
        <v>401572980.5</v>
      </c>
      <c r="N87" s="31">
        <v>401572980.5</v>
      </c>
      <c r="O87" s="190"/>
      <c r="P87" s="143"/>
      <c r="Q87" s="143"/>
      <c r="R87" s="199"/>
      <c r="S87" s="176"/>
      <c r="T87" s="176"/>
      <c r="U87" s="176"/>
      <c r="V87" s="176"/>
    </row>
    <row r="88" spans="1:22" ht="42" customHeight="1">
      <c r="A88" s="187"/>
      <c r="B88" s="158"/>
      <c r="C88" s="159"/>
      <c r="D88" s="146"/>
      <c r="E88" s="146"/>
      <c r="F88" s="16" t="s">
        <v>81</v>
      </c>
      <c r="G88" s="43">
        <f t="shared" si="29"/>
        <v>0</v>
      </c>
      <c r="H88" s="27">
        <f t="shared" ref="H88:H89" si="31">SUM(J88:J88)</f>
        <v>0</v>
      </c>
      <c r="I88" s="17">
        <v>0</v>
      </c>
      <c r="J88" s="17">
        <v>0</v>
      </c>
      <c r="K88" s="23">
        <v>0</v>
      </c>
      <c r="L88" s="23">
        <v>0</v>
      </c>
      <c r="M88" s="23">
        <v>0</v>
      </c>
      <c r="N88" s="23">
        <v>0</v>
      </c>
      <c r="O88" s="190"/>
      <c r="P88" s="143"/>
      <c r="Q88" s="143"/>
      <c r="R88" s="199"/>
      <c r="S88" s="176"/>
      <c r="T88" s="176"/>
      <c r="U88" s="176"/>
      <c r="V88" s="176"/>
    </row>
    <row r="89" spans="1:22" ht="46.5" customHeight="1">
      <c r="A89" s="188"/>
      <c r="B89" s="160"/>
      <c r="C89" s="161"/>
      <c r="D89" s="146"/>
      <c r="E89" s="146"/>
      <c r="F89" s="16" t="s">
        <v>14</v>
      </c>
      <c r="G89" s="43">
        <f t="shared" si="24"/>
        <v>0</v>
      </c>
      <c r="H89" s="27">
        <f t="shared" si="31"/>
        <v>0</v>
      </c>
      <c r="I89" s="17">
        <v>0</v>
      </c>
      <c r="J89" s="17">
        <v>0</v>
      </c>
      <c r="K89" s="23">
        <v>0</v>
      </c>
      <c r="L89" s="23">
        <v>0</v>
      </c>
      <c r="M89" s="23">
        <v>0</v>
      </c>
      <c r="N89" s="23">
        <v>0</v>
      </c>
      <c r="O89" s="191"/>
      <c r="P89" s="144"/>
      <c r="Q89" s="144"/>
      <c r="R89" s="200"/>
      <c r="S89" s="176"/>
      <c r="T89" s="176"/>
      <c r="U89" s="176"/>
      <c r="V89" s="176"/>
    </row>
    <row r="90" spans="1:22" ht="39.75" customHeight="1">
      <c r="A90" s="186" t="s">
        <v>123</v>
      </c>
      <c r="B90" s="156" t="s">
        <v>224</v>
      </c>
      <c r="C90" s="157"/>
      <c r="D90" s="146" t="s">
        <v>31</v>
      </c>
      <c r="E90" s="146" t="s">
        <v>62</v>
      </c>
      <c r="F90" s="16" t="s">
        <v>7</v>
      </c>
      <c r="G90" s="43">
        <f>I90+K90+M90</f>
        <v>3234951.11</v>
      </c>
      <c r="H90" s="43">
        <f>J90+L90+N90</f>
        <v>2420257.54</v>
      </c>
      <c r="I90" s="17">
        <f>I91+I92</f>
        <v>1183362</v>
      </c>
      <c r="J90" s="17">
        <f>SUM(J91:J94)</f>
        <v>895547.18</v>
      </c>
      <c r="K90" s="23">
        <f>K92</f>
        <v>1201846</v>
      </c>
      <c r="L90" s="23">
        <f>L92</f>
        <v>744107.56</v>
      </c>
      <c r="M90" s="23">
        <f>M92</f>
        <v>849743.11</v>
      </c>
      <c r="N90" s="23">
        <f>N92</f>
        <v>780602.8</v>
      </c>
      <c r="O90" s="153" t="s">
        <v>74</v>
      </c>
      <c r="P90" s="142" t="s">
        <v>5</v>
      </c>
      <c r="Q90" s="142">
        <v>100</v>
      </c>
      <c r="R90" s="198">
        <v>100</v>
      </c>
      <c r="S90" s="176">
        <v>100</v>
      </c>
      <c r="T90" s="176">
        <v>100</v>
      </c>
      <c r="U90" s="176">
        <v>100</v>
      </c>
      <c r="V90" s="176">
        <v>100</v>
      </c>
    </row>
    <row r="91" spans="1:22" ht="49.5" customHeight="1">
      <c r="A91" s="187"/>
      <c r="B91" s="158"/>
      <c r="C91" s="159"/>
      <c r="D91" s="146"/>
      <c r="E91" s="146"/>
      <c r="F91" s="16" t="s">
        <v>79</v>
      </c>
      <c r="G91" s="43">
        <f t="shared" ref="G91:G94" si="32">I91+K91+M91</f>
        <v>0</v>
      </c>
      <c r="H91" s="43">
        <f t="shared" ref="H91:H94" si="33">J91+L91+N91</f>
        <v>0</v>
      </c>
      <c r="I91" s="17">
        <v>0</v>
      </c>
      <c r="J91" s="17">
        <v>0</v>
      </c>
      <c r="K91" s="23">
        <v>0</v>
      </c>
      <c r="L91" s="23">
        <v>0</v>
      </c>
      <c r="M91" s="23">
        <v>0</v>
      </c>
      <c r="N91" s="23">
        <v>0</v>
      </c>
      <c r="O91" s="154"/>
      <c r="P91" s="143"/>
      <c r="Q91" s="143"/>
      <c r="R91" s="199"/>
      <c r="S91" s="176"/>
      <c r="T91" s="176"/>
      <c r="U91" s="176"/>
      <c r="V91" s="176"/>
    </row>
    <row r="92" spans="1:22" ht="32.25" customHeight="1">
      <c r="A92" s="187"/>
      <c r="B92" s="158"/>
      <c r="C92" s="159"/>
      <c r="D92" s="146"/>
      <c r="E92" s="146"/>
      <c r="F92" s="16" t="s">
        <v>80</v>
      </c>
      <c r="G92" s="43">
        <f t="shared" si="32"/>
        <v>3234951.11</v>
      </c>
      <c r="H92" s="43">
        <f t="shared" si="33"/>
        <v>2420257.54</v>
      </c>
      <c r="I92" s="17">
        <v>1183362</v>
      </c>
      <c r="J92" s="17">
        <v>895547.18</v>
      </c>
      <c r="K92" s="23">
        <v>1201846</v>
      </c>
      <c r="L92" s="23">
        <v>744107.56</v>
      </c>
      <c r="M92" s="23">
        <v>849743.11</v>
      </c>
      <c r="N92" s="23">
        <v>780602.8</v>
      </c>
      <c r="O92" s="154"/>
      <c r="P92" s="143"/>
      <c r="Q92" s="143"/>
      <c r="R92" s="199"/>
      <c r="S92" s="176"/>
      <c r="T92" s="176"/>
      <c r="U92" s="176"/>
      <c r="V92" s="176"/>
    </row>
    <row r="93" spans="1:22" ht="38.25" customHeight="1">
      <c r="A93" s="187"/>
      <c r="B93" s="158"/>
      <c r="C93" s="159"/>
      <c r="D93" s="146"/>
      <c r="E93" s="146"/>
      <c r="F93" s="16" t="s">
        <v>81</v>
      </c>
      <c r="G93" s="43">
        <f t="shared" si="32"/>
        <v>0</v>
      </c>
      <c r="H93" s="43">
        <f t="shared" si="33"/>
        <v>0</v>
      </c>
      <c r="I93" s="17">
        <v>0</v>
      </c>
      <c r="J93" s="17">
        <v>0</v>
      </c>
      <c r="K93" s="23">
        <v>0</v>
      </c>
      <c r="L93" s="23">
        <v>0</v>
      </c>
      <c r="M93" s="23">
        <v>0</v>
      </c>
      <c r="N93" s="23">
        <v>0</v>
      </c>
      <c r="O93" s="154"/>
      <c r="P93" s="143"/>
      <c r="Q93" s="143"/>
      <c r="R93" s="199"/>
      <c r="S93" s="176"/>
      <c r="T93" s="176"/>
      <c r="U93" s="176"/>
      <c r="V93" s="176"/>
    </row>
    <row r="94" spans="1:22" ht="39.75" customHeight="1">
      <c r="A94" s="188"/>
      <c r="B94" s="160"/>
      <c r="C94" s="161"/>
      <c r="D94" s="146"/>
      <c r="E94" s="146"/>
      <c r="F94" s="16" t="s">
        <v>14</v>
      </c>
      <c r="G94" s="43">
        <f t="shared" si="32"/>
        <v>0</v>
      </c>
      <c r="H94" s="43">
        <f t="shared" si="33"/>
        <v>0</v>
      </c>
      <c r="I94" s="17">
        <v>0</v>
      </c>
      <c r="J94" s="17">
        <v>0</v>
      </c>
      <c r="K94" s="23">
        <v>0</v>
      </c>
      <c r="L94" s="23">
        <v>0</v>
      </c>
      <c r="M94" s="23">
        <v>0</v>
      </c>
      <c r="N94" s="23">
        <v>0</v>
      </c>
      <c r="O94" s="155"/>
      <c r="P94" s="144"/>
      <c r="Q94" s="144"/>
      <c r="R94" s="200"/>
      <c r="S94" s="176"/>
      <c r="T94" s="176"/>
      <c r="U94" s="176"/>
      <c r="V94" s="176"/>
    </row>
    <row r="95" spans="1:22" ht="39.75" customHeight="1">
      <c r="A95" s="186" t="s">
        <v>124</v>
      </c>
      <c r="B95" s="156" t="s">
        <v>225</v>
      </c>
      <c r="C95" s="157"/>
      <c r="D95" s="146" t="s">
        <v>31</v>
      </c>
      <c r="E95" s="146" t="s">
        <v>62</v>
      </c>
      <c r="F95" s="16" t="s">
        <v>7</v>
      </c>
      <c r="G95" s="43">
        <f>I95+K95+M95</f>
        <v>46669397.990000002</v>
      </c>
      <c r="H95" s="43">
        <f>J95+L95+N95</f>
        <v>46669397.990000002</v>
      </c>
      <c r="I95" s="18">
        <f>SUM(I96:I99)</f>
        <v>15473286.41</v>
      </c>
      <c r="J95" s="18">
        <f>SUM(J96:J99)</f>
        <v>15473286.41</v>
      </c>
      <c r="K95" s="18">
        <f>K96+K97</f>
        <v>16723586.940000001</v>
      </c>
      <c r="L95" s="18">
        <f>L96+L97</f>
        <v>16723586.940000001</v>
      </c>
      <c r="M95" s="18">
        <f>M96+M97</f>
        <v>14472524.640000001</v>
      </c>
      <c r="N95" s="18">
        <f>N96+N97</f>
        <v>14472524.640000001</v>
      </c>
      <c r="O95" s="153" t="s">
        <v>77</v>
      </c>
      <c r="P95" s="142" t="s">
        <v>5</v>
      </c>
      <c r="Q95" s="142">
        <v>100</v>
      </c>
      <c r="R95" s="198">
        <v>100</v>
      </c>
      <c r="S95" s="176">
        <v>100</v>
      </c>
      <c r="T95" s="176">
        <v>100</v>
      </c>
      <c r="U95" s="176">
        <v>100</v>
      </c>
      <c r="V95" s="176">
        <v>100</v>
      </c>
    </row>
    <row r="96" spans="1:22" ht="45" customHeight="1">
      <c r="A96" s="187"/>
      <c r="B96" s="158"/>
      <c r="C96" s="159"/>
      <c r="D96" s="146"/>
      <c r="E96" s="146"/>
      <c r="F96" s="16" t="s">
        <v>79</v>
      </c>
      <c r="G96" s="43">
        <f t="shared" ref="G96:G97" si="34">I96+K96+M96</f>
        <v>16762300.93</v>
      </c>
      <c r="H96" s="43">
        <f t="shared" ref="H96:H97" si="35">J96+L96+N96</f>
        <v>16762300.93</v>
      </c>
      <c r="I96" s="18">
        <v>4580570.5999999996</v>
      </c>
      <c r="J96" s="23">
        <v>4580570.5999999996</v>
      </c>
      <c r="K96" s="23">
        <v>5513290.3899999997</v>
      </c>
      <c r="L96" s="23">
        <v>5513290.3899999997</v>
      </c>
      <c r="M96" s="23">
        <v>6668439.9400000004</v>
      </c>
      <c r="N96" s="23">
        <v>6668439.9400000004</v>
      </c>
      <c r="O96" s="154"/>
      <c r="P96" s="143"/>
      <c r="Q96" s="143"/>
      <c r="R96" s="199"/>
      <c r="S96" s="176"/>
      <c r="T96" s="176"/>
      <c r="U96" s="176"/>
      <c r="V96" s="176"/>
    </row>
    <row r="97" spans="1:22" ht="39.75" customHeight="1">
      <c r="A97" s="187"/>
      <c r="B97" s="158"/>
      <c r="C97" s="159"/>
      <c r="D97" s="146"/>
      <c r="E97" s="146"/>
      <c r="F97" s="16" t="s">
        <v>80</v>
      </c>
      <c r="G97" s="43">
        <f t="shared" si="34"/>
        <v>29907097.059999999</v>
      </c>
      <c r="H97" s="43">
        <f t="shared" si="35"/>
        <v>29907097.059999999</v>
      </c>
      <c r="I97" s="23">
        <v>10892715.810000001</v>
      </c>
      <c r="J97" s="23">
        <v>10892715.810000001</v>
      </c>
      <c r="K97" s="23">
        <v>11210296.550000001</v>
      </c>
      <c r="L97" s="23">
        <v>11210296.550000001</v>
      </c>
      <c r="M97" s="23">
        <v>7804084.7000000002</v>
      </c>
      <c r="N97" s="23">
        <v>7804084.7000000002</v>
      </c>
      <c r="O97" s="154"/>
      <c r="P97" s="143"/>
      <c r="Q97" s="143"/>
      <c r="R97" s="199"/>
      <c r="S97" s="176"/>
      <c r="T97" s="176"/>
      <c r="U97" s="176"/>
      <c r="V97" s="176"/>
    </row>
    <row r="98" spans="1:22" ht="39.75" customHeight="1">
      <c r="A98" s="187"/>
      <c r="B98" s="158"/>
      <c r="C98" s="159"/>
      <c r="D98" s="146"/>
      <c r="E98" s="146"/>
      <c r="F98" s="16" t="s">
        <v>81</v>
      </c>
      <c r="G98" s="43">
        <f t="shared" si="24"/>
        <v>0</v>
      </c>
      <c r="H98" s="27">
        <f t="shared" ref="H98:H104" si="36">SUM(J98:J98)</f>
        <v>0</v>
      </c>
      <c r="I98" s="23">
        <v>0</v>
      </c>
      <c r="J98" s="23">
        <v>0</v>
      </c>
      <c r="K98" s="23">
        <v>0</v>
      </c>
      <c r="L98" s="23">
        <v>0</v>
      </c>
      <c r="M98" s="23">
        <v>0</v>
      </c>
      <c r="N98" s="23">
        <v>0</v>
      </c>
      <c r="O98" s="154"/>
      <c r="P98" s="143"/>
      <c r="Q98" s="143"/>
      <c r="R98" s="199"/>
      <c r="S98" s="176"/>
      <c r="T98" s="176"/>
      <c r="U98" s="176"/>
      <c r="V98" s="176"/>
    </row>
    <row r="99" spans="1:22" ht="36" customHeight="1">
      <c r="A99" s="188"/>
      <c r="B99" s="160"/>
      <c r="C99" s="161"/>
      <c r="D99" s="146"/>
      <c r="E99" s="146"/>
      <c r="F99" s="16" t="s">
        <v>14</v>
      </c>
      <c r="G99" s="43">
        <f t="shared" si="24"/>
        <v>0</v>
      </c>
      <c r="H99" s="27">
        <f t="shared" si="36"/>
        <v>0</v>
      </c>
      <c r="I99" s="23">
        <v>0</v>
      </c>
      <c r="J99" s="23">
        <v>0</v>
      </c>
      <c r="K99" s="23">
        <v>0</v>
      </c>
      <c r="L99" s="23">
        <v>0</v>
      </c>
      <c r="M99" s="23">
        <v>0</v>
      </c>
      <c r="N99" s="23">
        <v>0</v>
      </c>
      <c r="O99" s="155"/>
      <c r="P99" s="144"/>
      <c r="Q99" s="144"/>
      <c r="R99" s="200"/>
      <c r="S99" s="176"/>
      <c r="T99" s="176"/>
      <c r="U99" s="176"/>
      <c r="V99" s="176"/>
    </row>
    <row r="100" spans="1:22" ht="34.5" customHeight="1">
      <c r="A100" s="186" t="s">
        <v>125</v>
      </c>
      <c r="B100" s="156" t="s">
        <v>226</v>
      </c>
      <c r="C100" s="157"/>
      <c r="D100" s="146" t="s">
        <v>31</v>
      </c>
      <c r="E100" s="146" t="s">
        <v>62</v>
      </c>
      <c r="F100" s="16" t="s">
        <v>7</v>
      </c>
      <c r="G100" s="43">
        <f>I100+K100+M100</f>
        <v>1817733.4699999997</v>
      </c>
      <c r="H100" s="43">
        <f>J100+L100+N100</f>
        <v>1815838.3099999998</v>
      </c>
      <c r="I100" s="23">
        <f>I101+I102</f>
        <v>508974.1</v>
      </c>
      <c r="J100" s="23">
        <f>SUM(J101:J104)</f>
        <v>508974.1</v>
      </c>
      <c r="K100" s="23">
        <f>K101</f>
        <v>658313.49</v>
      </c>
      <c r="L100" s="23">
        <f>L101</f>
        <v>658313.49</v>
      </c>
      <c r="M100" s="23">
        <f>M101</f>
        <v>650445.88</v>
      </c>
      <c r="N100" s="23">
        <f>N101</f>
        <v>648550.72</v>
      </c>
      <c r="O100" s="153" t="s">
        <v>92</v>
      </c>
      <c r="P100" s="142" t="s">
        <v>5</v>
      </c>
      <c r="Q100" s="142">
        <v>100</v>
      </c>
      <c r="R100" s="198">
        <v>100</v>
      </c>
      <c r="S100" s="176">
        <v>100</v>
      </c>
      <c r="T100" s="176">
        <v>100</v>
      </c>
      <c r="U100" s="176">
        <v>100</v>
      </c>
      <c r="V100" s="278">
        <v>100</v>
      </c>
    </row>
    <row r="101" spans="1:22" ht="45.75" customHeight="1">
      <c r="A101" s="187"/>
      <c r="B101" s="158"/>
      <c r="C101" s="159"/>
      <c r="D101" s="146"/>
      <c r="E101" s="146"/>
      <c r="F101" s="16" t="s">
        <v>79</v>
      </c>
      <c r="G101" s="43">
        <f t="shared" ref="G101:G103" si="37">I101+K101+M101</f>
        <v>1817733.4699999997</v>
      </c>
      <c r="H101" s="43">
        <f t="shared" ref="H101:H102" si="38">J101+L101+N101</f>
        <v>1815838.3099999998</v>
      </c>
      <c r="I101" s="23">
        <v>508974.1</v>
      </c>
      <c r="J101" s="23">
        <v>508974.1</v>
      </c>
      <c r="K101" s="23">
        <v>658313.49</v>
      </c>
      <c r="L101" s="23">
        <v>658313.49</v>
      </c>
      <c r="M101" s="23">
        <v>650445.88</v>
      </c>
      <c r="N101" s="23">
        <v>648550.72</v>
      </c>
      <c r="O101" s="154"/>
      <c r="P101" s="143"/>
      <c r="Q101" s="143"/>
      <c r="R101" s="199"/>
      <c r="S101" s="176"/>
      <c r="T101" s="176"/>
      <c r="U101" s="176"/>
      <c r="V101" s="279"/>
    </row>
    <row r="102" spans="1:22" ht="39.75" customHeight="1">
      <c r="A102" s="187"/>
      <c r="B102" s="158"/>
      <c r="C102" s="159"/>
      <c r="D102" s="146"/>
      <c r="E102" s="146"/>
      <c r="F102" s="16" t="s">
        <v>80</v>
      </c>
      <c r="G102" s="43">
        <f t="shared" si="37"/>
        <v>0</v>
      </c>
      <c r="H102" s="43">
        <f t="shared" si="38"/>
        <v>0</v>
      </c>
      <c r="I102" s="23">
        <v>0</v>
      </c>
      <c r="J102" s="23">
        <v>0</v>
      </c>
      <c r="K102" s="23">
        <v>0</v>
      </c>
      <c r="L102" s="23">
        <v>0</v>
      </c>
      <c r="M102" s="23">
        <v>0</v>
      </c>
      <c r="N102" s="23">
        <v>0</v>
      </c>
      <c r="O102" s="154"/>
      <c r="P102" s="143"/>
      <c r="Q102" s="143"/>
      <c r="R102" s="199"/>
      <c r="S102" s="176"/>
      <c r="T102" s="176"/>
      <c r="U102" s="176"/>
      <c r="V102" s="279"/>
    </row>
    <row r="103" spans="1:22" ht="39.75" customHeight="1">
      <c r="A103" s="187"/>
      <c r="B103" s="158"/>
      <c r="C103" s="159"/>
      <c r="D103" s="146"/>
      <c r="E103" s="146"/>
      <c r="F103" s="16" t="s">
        <v>81</v>
      </c>
      <c r="G103" s="43">
        <f t="shared" si="37"/>
        <v>0</v>
      </c>
      <c r="H103" s="27">
        <f t="shared" si="36"/>
        <v>0</v>
      </c>
      <c r="I103" s="23">
        <v>0</v>
      </c>
      <c r="J103" s="23">
        <v>0</v>
      </c>
      <c r="K103" s="23">
        <v>0</v>
      </c>
      <c r="L103" s="23">
        <v>0</v>
      </c>
      <c r="M103" s="23">
        <v>0</v>
      </c>
      <c r="N103" s="23">
        <v>0</v>
      </c>
      <c r="O103" s="154"/>
      <c r="P103" s="143"/>
      <c r="Q103" s="143"/>
      <c r="R103" s="199"/>
      <c r="S103" s="176"/>
      <c r="T103" s="176"/>
      <c r="U103" s="176"/>
      <c r="V103" s="279"/>
    </row>
    <row r="104" spans="1:22" ht="36" customHeight="1">
      <c r="A104" s="188"/>
      <c r="B104" s="160"/>
      <c r="C104" s="161"/>
      <c r="D104" s="146"/>
      <c r="E104" s="146"/>
      <c r="F104" s="16" t="s">
        <v>14</v>
      </c>
      <c r="G104" s="43">
        <f t="shared" ref="G104:G124" si="39">I104</f>
        <v>0</v>
      </c>
      <c r="H104" s="27">
        <f t="shared" si="36"/>
        <v>0</v>
      </c>
      <c r="I104" s="23">
        <v>0</v>
      </c>
      <c r="J104" s="23">
        <v>0</v>
      </c>
      <c r="K104" s="23">
        <v>0</v>
      </c>
      <c r="L104" s="23">
        <v>0</v>
      </c>
      <c r="M104" s="23">
        <v>0</v>
      </c>
      <c r="N104" s="23">
        <v>0</v>
      </c>
      <c r="O104" s="155"/>
      <c r="P104" s="144"/>
      <c r="Q104" s="144"/>
      <c r="R104" s="200"/>
      <c r="S104" s="176"/>
      <c r="T104" s="176"/>
      <c r="U104" s="176"/>
      <c r="V104" s="280"/>
    </row>
    <row r="105" spans="1:22" ht="39.75" customHeight="1">
      <c r="A105" s="186" t="s">
        <v>126</v>
      </c>
      <c r="B105" s="156" t="s">
        <v>227</v>
      </c>
      <c r="C105" s="157"/>
      <c r="D105" s="146" t="s">
        <v>31</v>
      </c>
      <c r="E105" s="146" t="s">
        <v>62</v>
      </c>
      <c r="F105" s="16" t="s">
        <v>7</v>
      </c>
      <c r="G105" s="43">
        <f>I105+K105+M105</f>
        <v>3331146.8600000003</v>
      </c>
      <c r="H105" s="43">
        <f>J105+L105+N105</f>
        <v>3185012.3600000003</v>
      </c>
      <c r="I105" s="23">
        <f>I106</f>
        <v>1146146.8600000001</v>
      </c>
      <c r="J105" s="23">
        <f>SUM(J106:J109)</f>
        <v>1146146.8600000001</v>
      </c>
      <c r="K105" s="23">
        <f>K106</f>
        <v>1085000</v>
      </c>
      <c r="L105" s="23">
        <f>L106</f>
        <v>1083185.5</v>
      </c>
      <c r="M105" s="23">
        <f>M106</f>
        <v>1100000</v>
      </c>
      <c r="N105" s="23">
        <f>N106</f>
        <v>955680</v>
      </c>
      <c r="O105" s="153" t="s">
        <v>93</v>
      </c>
      <c r="P105" s="142" t="s">
        <v>5</v>
      </c>
      <c r="Q105" s="142">
        <v>100</v>
      </c>
      <c r="R105" s="198">
        <v>100</v>
      </c>
      <c r="S105" s="176">
        <v>100</v>
      </c>
      <c r="T105" s="176">
        <v>100</v>
      </c>
      <c r="U105" s="176">
        <v>100</v>
      </c>
      <c r="V105" s="176">
        <v>100</v>
      </c>
    </row>
    <row r="106" spans="1:22" ht="54" customHeight="1">
      <c r="A106" s="187"/>
      <c r="B106" s="158"/>
      <c r="C106" s="159"/>
      <c r="D106" s="146"/>
      <c r="E106" s="146"/>
      <c r="F106" s="42" t="s">
        <v>79</v>
      </c>
      <c r="G106" s="43">
        <f t="shared" ref="G106:G108" si="40">I106+K106+M106</f>
        <v>3331146.8600000003</v>
      </c>
      <c r="H106" s="43">
        <f t="shared" ref="H106:H108" si="41">J106+L106+N106</f>
        <v>3185012.3600000003</v>
      </c>
      <c r="I106" s="23">
        <v>1146146.8600000001</v>
      </c>
      <c r="J106" s="23">
        <v>1146146.8600000001</v>
      </c>
      <c r="K106" s="23">
        <v>1085000</v>
      </c>
      <c r="L106" s="23">
        <v>1083185.5</v>
      </c>
      <c r="M106" s="23">
        <v>1100000</v>
      </c>
      <c r="N106" s="23">
        <v>955680</v>
      </c>
      <c r="O106" s="154"/>
      <c r="P106" s="143"/>
      <c r="Q106" s="143"/>
      <c r="R106" s="199"/>
      <c r="S106" s="176"/>
      <c r="T106" s="176"/>
      <c r="U106" s="176"/>
      <c r="V106" s="176"/>
    </row>
    <row r="107" spans="1:22" ht="39.75" customHeight="1">
      <c r="A107" s="187"/>
      <c r="B107" s="158"/>
      <c r="C107" s="159"/>
      <c r="D107" s="146"/>
      <c r="E107" s="146"/>
      <c r="F107" s="42" t="s">
        <v>80</v>
      </c>
      <c r="G107" s="43">
        <f t="shared" si="40"/>
        <v>0</v>
      </c>
      <c r="H107" s="43">
        <f t="shared" si="41"/>
        <v>0</v>
      </c>
      <c r="I107" s="23">
        <v>0</v>
      </c>
      <c r="J107" s="23">
        <v>0</v>
      </c>
      <c r="K107" s="23">
        <v>0</v>
      </c>
      <c r="L107" s="23">
        <v>0</v>
      </c>
      <c r="M107" s="23">
        <v>0</v>
      </c>
      <c r="N107" s="23">
        <v>0</v>
      </c>
      <c r="O107" s="154"/>
      <c r="P107" s="143"/>
      <c r="Q107" s="143"/>
      <c r="R107" s="199"/>
      <c r="S107" s="176"/>
      <c r="T107" s="176"/>
      <c r="U107" s="176"/>
      <c r="V107" s="176"/>
    </row>
    <row r="108" spans="1:22" ht="43.5" customHeight="1">
      <c r="A108" s="187"/>
      <c r="B108" s="158"/>
      <c r="C108" s="159"/>
      <c r="D108" s="146"/>
      <c r="E108" s="146"/>
      <c r="F108" s="42" t="s">
        <v>81</v>
      </c>
      <c r="G108" s="43">
        <f t="shared" si="40"/>
        <v>0</v>
      </c>
      <c r="H108" s="43">
        <f t="shared" si="41"/>
        <v>0</v>
      </c>
      <c r="I108" s="23">
        <v>0</v>
      </c>
      <c r="J108" s="23">
        <v>0</v>
      </c>
      <c r="K108" s="23">
        <v>0</v>
      </c>
      <c r="L108" s="23">
        <v>0</v>
      </c>
      <c r="M108" s="23">
        <v>0</v>
      </c>
      <c r="N108" s="23">
        <v>0</v>
      </c>
      <c r="O108" s="154"/>
      <c r="P108" s="143"/>
      <c r="Q108" s="143"/>
      <c r="R108" s="199"/>
      <c r="S108" s="176"/>
      <c r="T108" s="176"/>
      <c r="U108" s="176"/>
      <c r="V108" s="176"/>
    </row>
    <row r="109" spans="1:22" ht="39.75" customHeight="1">
      <c r="A109" s="188"/>
      <c r="B109" s="160"/>
      <c r="C109" s="161"/>
      <c r="D109" s="146"/>
      <c r="E109" s="146"/>
      <c r="F109" s="42" t="s">
        <v>14</v>
      </c>
      <c r="G109" s="43">
        <f t="shared" si="39"/>
        <v>0</v>
      </c>
      <c r="H109" s="27">
        <v>0</v>
      </c>
      <c r="I109" s="23">
        <v>0</v>
      </c>
      <c r="J109" s="23">
        <v>0</v>
      </c>
      <c r="K109" s="23">
        <v>0</v>
      </c>
      <c r="L109" s="23">
        <v>0</v>
      </c>
      <c r="M109" s="23">
        <v>0</v>
      </c>
      <c r="N109" s="23">
        <v>0</v>
      </c>
      <c r="O109" s="155"/>
      <c r="P109" s="144"/>
      <c r="Q109" s="144"/>
      <c r="R109" s="200"/>
      <c r="S109" s="176"/>
      <c r="T109" s="176"/>
      <c r="U109" s="176"/>
      <c r="V109" s="176"/>
    </row>
    <row r="110" spans="1:22" ht="39.75" customHeight="1">
      <c r="A110" s="186" t="s">
        <v>127</v>
      </c>
      <c r="B110" s="156" t="s">
        <v>272</v>
      </c>
      <c r="C110" s="157"/>
      <c r="D110" s="146" t="s">
        <v>31</v>
      </c>
      <c r="E110" s="146" t="s">
        <v>62</v>
      </c>
      <c r="F110" s="29" t="s">
        <v>7</v>
      </c>
      <c r="G110" s="43">
        <f>I110+K110+M110</f>
        <v>70118403.629999995</v>
      </c>
      <c r="H110" s="43">
        <f>J110+L110+N110</f>
        <v>69787406.079999998</v>
      </c>
      <c r="I110" s="23">
        <f>I111+I112+I113</f>
        <v>23178204</v>
      </c>
      <c r="J110" s="23">
        <f>J111+J112+J113</f>
        <v>23141692.109999999</v>
      </c>
      <c r="K110" s="23">
        <f>K112</f>
        <v>23717232</v>
      </c>
      <c r="L110" s="23">
        <f>L112</f>
        <v>23422746.34</v>
      </c>
      <c r="M110" s="23">
        <f>M112</f>
        <v>23222967.629999999</v>
      </c>
      <c r="N110" s="23">
        <f>N112</f>
        <v>23222967.629999999</v>
      </c>
      <c r="O110" s="205" t="s">
        <v>95</v>
      </c>
      <c r="P110" s="145" t="s">
        <v>5</v>
      </c>
      <c r="Q110" s="142">
        <v>100</v>
      </c>
      <c r="R110" s="145">
        <v>100</v>
      </c>
      <c r="S110" s="145">
        <v>100</v>
      </c>
      <c r="T110" s="145">
        <v>100</v>
      </c>
      <c r="U110" s="145">
        <v>100</v>
      </c>
      <c r="V110" s="278">
        <v>100</v>
      </c>
    </row>
    <row r="111" spans="1:22" ht="60.5" customHeight="1">
      <c r="A111" s="187"/>
      <c r="B111" s="158"/>
      <c r="C111" s="159"/>
      <c r="D111" s="146"/>
      <c r="E111" s="146"/>
      <c r="F111" s="29" t="s">
        <v>79</v>
      </c>
      <c r="G111" s="43">
        <f t="shared" ref="G111:G113" si="42">I111+K111+M111</f>
        <v>0</v>
      </c>
      <c r="H111" s="43">
        <f t="shared" ref="H111:H113" si="43">J111+L111+N111</f>
        <v>0</v>
      </c>
      <c r="I111" s="23">
        <v>0</v>
      </c>
      <c r="J111" s="23">
        <v>0</v>
      </c>
      <c r="K111" s="23">
        <v>0</v>
      </c>
      <c r="L111" s="23">
        <v>0</v>
      </c>
      <c r="M111" s="23">
        <v>0</v>
      </c>
      <c r="N111" s="23">
        <v>0</v>
      </c>
      <c r="O111" s="205"/>
      <c r="P111" s="145"/>
      <c r="Q111" s="143"/>
      <c r="R111" s="145"/>
      <c r="S111" s="145"/>
      <c r="T111" s="145"/>
      <c r="U111" s="145"/>
      <c r="V111" s="279"/>
    </row>
    <row r="112" spans="1:22" ht="56" customHeight="1">
      <c r="A112" s="187"/>
      <c r="B112" s="158"/>
      <c r="C112" s="159"/>
      <c r="D112" s="146"/>
      <c r="E112" s="146"/>
      <c r="F112" s="29" t="s">
        <v>80</v>
      </c>
      <c r="G112" s="43">
        <f t="shared" si="42"/>
        <v>70118403.629999995</v>
      </c>
      <c r="H112" s="43">
        <f t="shared" si="43"/>
        <v>69787406.079999998</v>
      </c>
      <c r="I112" s="23">
        <v>23178204</v>
      </c>
      <c r="J112" s="23">
        <v>23141692.109999999</v>
      </c>
      <c r="K112" s="23">
        <v>23717232</v>
      </c>
      <c r="L112" s="23">
        <v>23422746.34</v>
      </c>
      <c r="M112" s="23">
        <v>23222967.629999999</v>
      </c>
      <c r="N112" s="23">
        <v>23222967.629999999</v>
      </c>
      <c r="O112" s="205"/>
      <c r="P112" s="145"/>
      <c r="Q112" s="143"/>
      <c r="R112" s="145"/>
      <c r="S112" s="145"/>
      <c r="T112" s="145"/>
      <c r="U112" s="145"/>
      <c r="V112" s="279"/>
    </row>
    <row r="113" spans="1:22" ht="51" customHeight="1">
      <c r="A113" s="187"/>
      <c r="B113" s="158"/>
      <c r="C113" s="159"/>
      <c r="D113" s="146"/>
      <c r="E113" s="146"/>
      <c r="F113" s="29" t="s">
        <v>81</v>
      </c>
      <c r="G113" s="43">
        <f t="shared" si="42"/>
        <v>0</v>
      </c>
      <c r="H113" s="43">
        <f t="shared" si="43"/>
        <v>0</v>
      </c>
      <c r="I113" s="23">
        <v>0</v>
      </c>
      <c r="J113" s="23">
        <v>0</v>
      </c>
      <c r="K113" s="23">
        <v>0</v>
      </c>
      <c r="L113" s="23">
        <v>0</v>
      </c>
      <c r="M113" s="23">
        <v>0</v>
      </c>
      <c r="N113" s="23">
        <v>0</v>
      </c>
      <c r="O113" s="205"/>
      <c r="P113" s="145"/>
      <c r="Q113" s="143"/>
      <c r="R113" s="145"/>
      <c r="S113" s="145"/>
      <c r="T113" s="145"/>
      <c r="U113" s="145"/>
      <c r="V113" s="279"/>
    </row>
    <row r="114" spans="1:22" ht="63.5" customHeight="1">
      <c r="A114" s="188"/>
      <c r="B114" s="160"/>
      <c r="C114" s="161"/>
      <c r="D114" s="146"/>
      <c r="E114" s="146"/>
      <c r="F114" s="29" t="s">
        <v>14</v>
      </c>
      <c r="G114" s="43">
        <f t="shared" si="39"/>
        <v>0</v>
      </c>
      <c r="H114" s="27">
        <f>J114</f>
        <v>0</v>
      </c>
      <c r="I114" s="23">
        <v>0</v>
      </c>
      <c r="J114" s="23">
        <v>0</v>
      </c>
      <c r="K114" s="23">
        <v>0</v>
      </c>
      <c r="L114" s="23">
        <v>0</v>
      </c>
      <c r="M114" s="23">
        <v>0</v>
      </c>
      <c r="N114" s="23">
        <v>0</v>
      </c>
      <c r="O114" s="205"/>
      <c r="P114" s="145"/>
      <c r="Q114" s="144"/>
      <c r="R114" s="145"/>
      <c r="S114" s="145"/>
      <c r="T114" s="145"/>
      <c r="U114" s="145"/>
      <c r="V114" s="280"/>
    </row>
    <row r="115" spans="1:22" ht="30.75" customHeight="1">
      <c r="A115" s="186" t="s">
        <v>128</v>
      </c>
      <c r="B115" s="156" t="s">
        <v>228</v>
      </c>
      <c r="C115" s="157"/>
      <c r="D115" s="146" t="s">
        <v>31</v>
      </c>
      <c r="E115" s="146" t="s">
        <v>62</v>
      </c>
      <c r="F115" s="29" t="str">
        <f t="shared" ref="F115:F124" si="44">F110</f>
        <v>Всего, из них раходы за счет:</v>
      </c>
      <c r="G115" s="43">
        <f>I115+K115+M115</f>
        <v>71717.179999999993</v>
      </c>
      <c r="H115" s="43">
        <f>J115+L115+N115</f>
        <v>71717.179999999993</v>
      </c>
      <c r="I115" s="23">
        <f>I116+I117</f>
        <v>36363.64</v>
      </c>
      <c r="J115" s="23">
        <f>J116+J117+J118+J119</f>
        <v>36363.64</v>
      </c>
      <c r="K115" s="23">
        <f>K116+K117</f>
        <v>35353.54</v>
      </c>
      <c r="L115" s="23">
        <f>L116+L117</f>
        <v>35353.54</v>
      </c>
      <c r="M115" s="23">
        <f t="shared" ref="M115:N115" si="45">M116+M117</f>
        <v>0</v>
      </c>
      <c r="N115" s="23">
        <f t="shared" si="45"/>
        <v>0</v>
      </c>
      <c r="O115" s="153" t="s">
        <v>105</v>
      </c>
      <c r="P115" s="142" t="s">
        <v>5</v>
      </c>
      <c r="Q115" s="142">
        <v>100</v>
      </c>
      <c r="R115" s="142">
        <v>100</v>
      </c>
      <c r="S115" s="145">
        <v>100</v>
      </c>
      <c r="T115" s="145">
        <v>100</v>
      </c>
      <c r="U115" s="281" t="s">
        <v>8</v>
      </c>
      <c r="V115" s="281" t="s">
        <v>8</v>
      </c>
    </row>
    <row r="116" spans="1:22" ht="54.75" customHeight="1">
      <c r="A116" s="187"/>
      <c r="B116" s="158"/>
      <c r="C116" s="159"/>
      <c r="D116" s="146"/>
      <c r="E116" s="146"/>
      <c r="F116" s="29" t="str">
        <f t="shared" si="44"/>
        <v>Налоговых и неналоговых доходов, поступлений в местный бюджет  нецелевого характера</v>
      </c>
      <c r="G116" s="43">
        <f t="shared" ref="G116:G119" si="46">I116+K116+M116</f>
        <v>717.18000000000006</v>
      </c>
      <c r="H116" s="43">
        <f t="shared" ref="H116:H119" si="47">J116+L116+N116</f>
        <v>717.18000000000006</v>
      </c>
      <c r="I116" s="23">
        <v>363.64</v>
      </c>
      <c r="J116" s="23">
        <v>363.64</v>
      </c>
      <c r="K116" s="23">
        <v>353.54</v>
      </c>
      <c r="L116" s="23">
        <v>353.54</v>
      </c>
      <c r="M116" s="23">
        <v>0</v>
      </c>
      <c r="N116" s="23">
        <v>0</v>
      </c>
      <c r="O116" s="154"/>
      <c r="P116" s="143"/>
      <c r="Q116" s="143"/>
      <c r="R116" s="143"/>
      <c r="S116" s="145"/>
      <c r="T116" s="145"/>
      <c r="U116" s="281"/>
      <c r="V116" s="281"/>
    </row>
    <row r="117" spans="1:22" ht="39.75" customHeight="1">
      <c r="A117" s="187"/>
      <c r="B117" s="158"/>
      <c r="C117" s="159"/>
      <c r="D117" s="146"/>
      <c r="E117" s="146"/>
      <c r="F117" s="29" t="str">
        <f t="shared" si="44"/>
        <v>Поступлений в местный бюджет  целевого характера</v>
      </c>
      <c r="G117" s="43">
        <f t="shared" si="46"/>
        <v>71000</v>
      </c>
      <c r="H117" s="43">
        <f t="shared" si="47"/>
        <v>71000</v>
      </c>
      <c r="I117" s="23">
        <v>36000</v>
      </c>
      <c r="J117" s="23">
        <v>36000</v>
      </c>
      <c r="K117" s="23">
        <v>35000</v>
      </c>
      <c r="L117" s="23">
        <v>35000</v>
      </c>
      <c r="M117" s="23">
        <v>0</v>
      </c>
      <c r="N117" s="23">
        <v>0</v>
      </c>
      <c r="O117" s="154"/>
      <c r="P117" s="143"/>
      <c r="Q117" s="143"/>
      <c r="R117" s="143"/>
      <c r="S117" s="145"/>
      <c r="T117" s="145"/>
      <c r="U117" s="281"/>
      <c r="V117" s="281"/>
    </row>
    <row r="118" spans="1:22" ht="39.75" customHeight="1">
      <c r="A118" s="187"/>
      <c r="B118" s="158"/>
      <c r="C118" s="159"/>
      <c r="D118" s="146"/>
      <c r="E118" s="146"/>
      <c r="F118" s="29" t="str">
        <f t="shared" si="44"/>
        <v>Иных источников финансирования, предусмотренных законодательством</v>
      </c>
      <c r="G118" s="43">
        <f t="shared" si="46"/>
        <v>0</v>
      </c>
      <c r="H118" s="43">
        <f t="shared" si="47"/>
        <v>0</v>
      </c>
      <c r="I118" s="23">
        <v>0</v>
      </c>
      <c r="J118" s="23">
        <v>0</v>
      </c>
      <c r="K118" s="23">
        <v>0</v>
      </c>
      <c r="L118" s="23">
        <v>0</v>
      </c>
      <c r="M118" s="23">
        <v>0</v>
      </c>
      <c r="N118" s="23">
        <v>0</v>
      </c>
      <c r="O118" s="154"/>
      <c r="P118" s="143"/>
      <c r="Q118" s="143"/>
      <c r="R118" s="143"/>
      <c r="S118" s="145"/>
      <c r="T118" s="145"/>
      <c r="U118" s="281"/>
      <c r="V118" s="281"/>
    </row>
    <row r="119" spans="1:22" ht="39.75" customHeight="1">
      <c r="A119" s="188"/>
      <c r="B119" s="160"/>
      <c r="C119" s="161"/>
      <c r="D119" s="146"/>
      <c r="E119" s="146"/>
      <c r="F119" s="29" t="str">
        <f t="shared" si="44"/>
        <v>Переходящего остатка бюджетных средств</v>
      </c>
      <c r="G119" s="43">
        <f t="shared" si="46"/>
        <v>0</v>
      </c>
      <c r="H119" s="43">
        <f t="shared" si="47"/>
        <v>0</v>
      </c>
      <c r="I119" s="23">
        <v>0</v>
      </c>
      <c r="J119" s="23">
        <v>0</v>
      </c>
      <c r="K119" s="23">
        <v>0</v>
      </c>
      <c r="L119" s="23">
        <v>0</v>
      </c>
      <c r="M119" s="23">
        <v>0</v>
      </c>
      <c r="N119" s="23">
        <v>0</v>
      </c>
      <c r="O119" s="155"/>
      <c r="P119" s="144"/>
      <c r="Q119" s="144"/>
      <c r="R119" s="144"/>
      <c r="S119" s="145"/>
      <c r="T119" s="145"/>
      <c r="U119" s="281"/>
      <c r="V119" s="281"/>
    </row>
    <row r="120" spans="1:22" ht="39.75" customHeight="1">
      <c r="A120" s="186" t="s">
        <v>129</v>
      </c>
      <c r="B120" s="156" t="s">
        <v>229</v>
      </c>
      <c r="C120" s="157"/>
      <c r="D120" s="146" t="s">
        <v>31</v>
      </c>
      <c r="E120" s="146" t="s">
        <v>62</v>
      </c>
      <c r="F120" s="29" t="str">
        <f t="shared" si="44"/>
        <v>Всего, из них раходы за счет:</v>
      </c>
      <c r="G120" s="43">
        <f>I120+K120+M120</f>
        <v>14646818.189999999</v>
      </c>
      <c r="H120" s="43">
        <f>J120+L120+N120</f>
        <v>14646818.189999999</v>
      </c>
      <c r="I120" s="23">
        <f>I121+I122+I123+I124</f>
        <v>606060.61</v>
      </c>
      <c r="J120" s="23">
        <f>J121+J122+J123+J124</f>
        <v>606060.61</v>
      </c>
      <c r="K120" s="23">
        <f>K121+K122</f>
        <v>7975757.5800000001</v>
      </c>
      <c r="L120" s="23">
        <f>L121+L122</f>
        <v>7975757.5800000001</v>
      </c>
      <c r="M120" s="23">
        <f>M121+M122</f>
        <v>6065000</v>
      </c>
      <c r="N120" s="23">
        <f>N121+N122</f>
        <v>6065000</v>
      </c>
      <c r="O120" s="153" t="s">
        <v>108</v>
      </c>
      <c r="P120" s="142" t="s">
        <v>5</v>
      </c>
      <c r="Q120" s="142">
        <v>100</v>
      </c>
      <c r="R120" s="142">
        <v>100</v>
      </c>
      <c r="S120" s="145">
        <v>100</v>
      </c>
      <c r="T120" s="145">
        <v>100</v>
      </c>
      <c r="U120" s="281">
        <v>100</v>
      </c>
      <c r="V120" s="281">
        <v>100</v>
      </c>
    </row>
    <row r="121" spans="1:22" ht="46.5" customHeight="1">
      <c r="A121" s="187"/>
      <c r="B121" s="158"/>
      <c r="C121" s="159"/>
      <c r="D121" s="146"/>
      <c r="E121" s="146"/>
      <c r="F121" s="29" t="str">
        <f t="shared" si="44"/>
        <v>Налоговых и неналоговых доходов, поступлений в местный бюджет  нецелевого характера</v>
      </c>
      <c r="G121" s="43">
        <f t="shared" ref="G121:G122" si="48">I121+K121+M121</f>
        <v>150818.19</v>
      </c>
      <c r="H121" s="43">
        <f t="shared" ref="H121:H122" si="49">J121+L121+N121</f>
        <v>150818.19</v>
      </c>
      <c r="I121" s="23">
        <v>6060.61</v>
      </c>
      <c r="J121" s="23">
        <v>6060.61</v>
      </c>
      <c r="K121" s="23">
        <v>79757.58</v>
      </c>
      <c r="L121" s="23">
        <v>79757.58</v>
      </c>
      <c r="M121" s="23">
        <v>65000</v>
      </c>
      <c r="N121" s="23">
        <v>65000</v>
      </c>
      <c r="O121" s="154"/>
      <c r="P121" s="143"/>
      <c r="Q121" s="143"/>
      <c r="R121" s="143"/>
      <c r="S121" s="145"/>
      <c r="T121" s="145"/>
      <c r="U121" s="281"/>
      <c r="V121" s="281"/>
    </row>
    <row r="122" spans="1:22" ht="39.75" customHeight="1">
      <c r="A122" s="187"/>
      <c r="B122" s="158"/>
      <c r="C122" s="159"/>
      <c r="D122" s="146"/>
      <c r="E122" s="146"/>
      <c r="F122" s="29" t="str">
        <f t="shared" si="44"/>
        <v>Поступлений в местный бюджет  целевого характера</v>
      </c>
      <c r="G122" s="43">
        <f t="shared" si="48"/>
        <v>14496000</v>
      </c>
      <c r="H122" s="43">
        <f t="shared" si="49"/>
        <v>14496000</v>
      </c>
      <c r="I122" s="23">
        <v>600000</v>
      </c>
      <c r="J122" s="23">
        <v>600000</v>
      </c>
      <c r="K122" s="23">
        <v>7896000</v>
      </c>
      <c r="L122" s="23">
        <v>7896000</v>
      </c>
      <c r="M122" s="23">
        <v>6000000</v>
      </c>
      <c r="N122" s="23">
        <v>6000000</v>
      </c>
      <c r="O122" s="154"/>
      <c r="P122" s="143"/>
      <c r="Q122" s="143"/>
      <c r="R122" s="143"/>
      <c r="S122" s="145"/>
      <c r="T122" s="145"/>
      <c r="U122" s="281"/>
      <c r="V122" s="281"/>
    </row>
    <row r="123" spans="1:22" ht="39.75" customHeight="1">
      <c r="A123" s="187"/>
      <c r="B123" s="158"/>
      <c r="C123" s="159"/>
      <c r="D123" s="146"/>
      <c r="E123" s="146"/>
      <c r="F123" s="29" t="str">
        <f t="shared" si="44"/>
        <v>Иных источников финансирования, предусмотренных законодательством</v>
      </c>
      <c r="G123" s="43">
        <f t="shared" si="39"/>
        <v>0</v>
      </c>
      <c r="H123" s="27">
        <f>J123</f>
        <v>0</v>
      </c>
      <c r="I123" s="23">
        <v>0</v>
      </c>
      <c r="J123" s="23">
        <v>0</v>
      </c>
      <c r="K123" s="23">
        <v>0</v>
      </c>
      <c r="L123" s="23">
        <v>0</v>
      </c>
      <c r="M123" s="23">
        <v>0</v>
      </c>
      <c r="N123" s="23">
        <v>0</v>
      </c>
      <c r="O123" s="154"/>
      <c r="P123" s="143"/>
      <c r="Q123" s="143"/>
      <c r="R123" s="143"/>
      <c r="S123" s="145"/>
      <c r="T123" s="145"/>
      <c r="U123" s="281"/>
      <c r="V123" s="281"/>
    </row>
    <row r="124" spans="1:22" ht="39.75" customHeight="1">
      <c r="A124" s="188"/>
      <c r="B124" s="160"/>
      <c r="C124" s="161"/>
      <c r="D124" s="146"/>
      <c r="E124" s="146"/>
      <c r="F124" s="29" t="str">
        <f t="shared" si="44"/>
        <v>Переходящего остатка бюджетных средств</v>
      </c>
      <c r="G124" s="43">
        <f t="shared" si="39"/>
        <v>0</v>
      </c>
      <c r="H124" s="27">
        <f>J124</f>
        <v>0</v>
      </c>
      <c r="I124" s="23">
        <v>0</v>
      </c>
      <c r="J124" s="23">
        <v>0</v>
      </c>
      <c r="K124" s="23">
        <v>0</v>
      </c>
      <c r="L124" s="23">
        <v>0</v>
      </c>
      <c r="M124" s="23">
        <v>0</v>
      </c>
      <c r="N124" s="23">
        <v>0</v>
      </c>
      <c r="O124" s="155"/>
      <c r="P124" s="144"/>
      <c r="Q124" s="144"/>
      <c r="R124" s="144"/>
      <c r="S124" s="145"/>
      <c r="T124" s="145"/>
      <c r="U124" s="281"/>
      <c r="V124" s="281"/>
    </row>
    <row r="125" spans="1:22" ht="39.75" customHeight="1">
      <c r="A125" s="186" t="s">
        <v>130</v>
      </c>
      <c r="B125" s="156" t="s">
        <v>230</v>
      </c>
      <c r="C125" s="157"/>
      <c r="D125" s="146" t="s">
        <v>31</v>
      </c>
      <c r="E125" s="146" t="s">
        <v>62</v>
      </c>
      <c r="F125" s="42" t="str">
        <f>F110</f>
        <v>Всего, из них раходы за счет:</v>
      </c>
      <c r="G125" s="43">
        <f>I125+K125+M125</f>
        <v>238220.18</v>
      </c>
      <c r="H125" s="43">
        <f>J125+L125+N125</f>
        <v>238220.18</v>
      </c>
      <c r="I125" s="23">
        <f>I126+I127</f>
        <v>114920.76000000001</v>
      </c>
      <c r="J125" s="23">
        <f>J126+J127+J128+J129</f>
        <v>114920.76000000001</v>
      </c>
      <c r="K125" s="23">
        <f>K126+K127</f>
        <v>123299.42</v>
      </c>
      <c r="L125" s="23">
        <f>L126+L127</f>
        <v>123299.42</v>
      </c>
      <c r="M125" s="23">
        <f t="shared" ref="M125:N125" si="50">M126+M127</f>
        <v>0</v>
      </c>
      <c r="N125" s="23">
        <f t="shared" si="50"/>
        <v>0</v>
      </c>
      <c r="O125" s="173" t="s">
        <v>76</v>
      </c>
      <c r="P125" s="145" t="s">
        <v>5</v>
      </c>
      <c r="Q125" s="142">
        <v>100</v>
      </c>
      <c r="R125" s="145">
        <v>100</v>
      </c>
      <c r="S125" s="145">
        <v>100</v>
      </c>
      <c r="T125" s="145">
        <v>100</v>
      </c>
      <c r="U125" s="281" t="s">
        <v>8</v>
      </c>
      <c r="V125" s="281" t="s">
        <v>8</v>
      </c>
    </row>
    <row r="126" spans="1:22" ht="50.25" customHeight="1">
      <c r="A126" s="187"/>
      <c r="B126" s="158"/>
      <c r="C126" s="159"/>
      <c r="D126" s="146"/>
      <c r="E126" s="146"/>
      <c r="F126" s="42" t="str">
        <f>F111</f>
        <v>Налоговых и неналоговых доходов, поступлений в местный бюджет  нецелевого характера</v>
      </c>
      <c r="G126" s="43">
        <f t="shared" ref="G126:G129" si="51">I126+K126+M126</f>
        <v>89993.3</v>
      </c>
      <c r="H126" s="43">
        <f t="shared" ref="H126:H129" si="52">J126+L126+N126</f>
        <v>89993.3</v>
      </c>
      <c r="I126" s="23">
        <v>42543.66</v>
      </c>
      <c r="J126" s="23">
        <v>42543.66</v>
      </c>
      <c r="K126" s="23">
        <v>47449.64</v>
      </c>
      <c r="L126" s="23">
        <v>47449.64</v>
      </c>
      <c r="M126" s="23">
        <v>0</v>
      </c>
      <c r="N126" s="23">
        <v>0</v>
      </c>
      <c r="O126" s="216"/>
      <c r="P126" s="145"/>
      <c r="Q126" s="143"/>
      <c r="R126" s="145"/>
      <c r="S126" s="145"/>
      <c r="T126" s="145"/>
      <c r="U126" s="281"/>
      <c r="V126" s="281"/>
    </row>
    <row r="127" spans="1:22" ht="39.75" customHeight="1">
      <c r="A127" s="187"/>
      <c r="B127" s="158"/>
      <c r="C127" s="159"/>
      <c r="D127" s="146"/>
      <c r="E127" s="146"/>
      <c r="F127" s="42" t="str">
        <f>F112</f>
        <v>Поступлений в местный бюджет  целевого характера</v>
      </c>
      <c r="G127" s="43">
        <f t="shared" si="51"/>
        <v>148226.88</v>
      </c>
      <c r="H127" s="43">
        <f t="shared" si="52"/>
        <v>148226.88</v>
      </c>
      <c r="I127" s="23">
        <v>72377.100000000006</v>
      </c>
      <c r="J127" s="23">
        <v>72377.100000000006</v>
      </c>
      <c r="K127" s="23">
        <v>75849.78</v>
      </c>
      <c r="L127" s="23">
        <v>75849.78</v>
      </c>
      <c r="M127" s="23">
        <v>0</v>
      </c>
      <c r="N127" s="23">
        <v>0</v>
      </c>
      <c r="O127" s="216"/>
      <c r="P127" s="145"/>
      <c r="Q127" s="143"/>
      <c r="R127" s="145"/>
      <c r="S127" s="145"/>
      <c r="T127" s="145"/>
      <c r="U127" s="281"/>
      <c r="V127" s="281"/>
    </row>
    <row r="128" spans="1:22" ht="39.75" customHeight="1">
      <c r="A128" s="187"/>
      <c r="B128" s="158"/>
      <c r="C128" s="159"/>
      <c r="D128" s="146"/>
      <c r="E128" s="146"/>
      <c r="F128" s="42" t="str">
        <f>F113</f>
        <v>Иных источников финансирования, предусмотренных законодательством</v>
      </c>
      <c r="G128" s="43">
        <f t="shared" si="51"/>
        <v>0</v>
      </c>
      <c r="H128" s="43">
        <f t="shared" si="52"/>
        <v>0</v>
      </c>
      <c r="I128" s="23">
        <v>0</v>
      </c>
      <c r="J128" s="23">
        <v>0</v>
      </c>
      <c r="K128" s="23">
        <v>0</v>
      </c>
      <c r="L128" s="23">
        <v>0</v>
      </c>
      <c r="M128" s="23">
        <v>0</v>
      </c>
      <c r="N128" s="23">
        <v>0</v>
      </c>
      <c r="O128" s="216"/>
      <c r="P128" s="145"/>
      <c r="Q128" s="143"/>
      <c r="R128" s="145"/>
      <c r="S128" s="145"/>
      <c r="T128" s="145"/>
      <c r="U128" s="281"/>
      <c r="V128" s="281"/>
    </row>
    <row r="129" spans="1:22" ht="39.75" customHeight="1">
      <c r="A129" s="188"/>
      <c r="B129" s="160"/>
      <c r="C129" s="161"/>
      <c r="D129" s="146"/>
      <c r="E129" s="146"/>
      <c r="F129" s="16" t="str">
        <f>F114</f>
        <v>Переходящего остатка бюджетных средств</v>
      </c>
      <c r="G129" s="43">
        <f t="shared" si="51"/>
        <v>0</v>
      </c>
      <c r="H129" s="43">
        <f t="shared" si="52"/>
        <v>0</v>
      </c>
      <c r="I129" s="23">
        <v>0</v>
      </c>
      <c r="J129" s="23">
        <v>0</v>
      </c>
      <c r="K129" s="23">
        <v>0</v>
      </c>
      <c r="L129" s="23">
        <v>0</v>
      </c>
      <c r="M129" s="23">
        <v>0</v>
      </c>
      <c r="N129" s="23">
        <v>0</v>
      </c>
      <c r="O129" s="218"/>
      <c r="P129" s="145"/>
      <c r="Q129" s="144"/>
      <c r="R129" s="145"/>
      <c r="S129" s="145"/>
      <c r="T129" s="145"/>
      <c r="U129" s="281"/>
      <c r="V129" s="281"/>
    </row>
    <row r="130" spans="1:22" ht="39.75" customHeight="1">
      <c r="A130" s="186" t="s">
        <v>172</v>
      </c>
      <c r="B130" s="156" t="s">
        <v>231</v>
      </c>
      <c r="C130" s="77"/>
      <c r="D130" s="146" t="s">
        <v>31</v>
      </c>
      <c r="E130" s="146" t="s">
        <v>62</v>
      </c>
      <c r="F130" s="29" t="str">
        <f>F125</f>
        <v>Всего, из них раходы за счет:</v>
      </c>
      <c r="G130" s="43">
        <f t="shared" ref="G130:G138" si="53">K130</f>
        <v>2525252.5299999998</v>
      </c>
      <c r="H130" s="43">
        <f>L130</f>
        <v>2525252.5299999998</v>
      </c>
      <c r="I130" s="23">
        <v>0</v>
      </c>
      <c r="J130" s="23">
        <v>0</v>
      </c>
      <c r="K130" s="23">
        <f>K131+K132</f>
        <v>2525252.5299999998</v>
      </c>
      <c r="L130" s="23">
        <f>L131+L132</f>
        <v>2525252.5299999998</v>
      </c>
      <c r="M130" s="23">
        <f t="shared" ref="M130:N130" si="54">M131+M132</f>
        <v>0</v>
      </c>
      <c r="N130" s="23">
        <f t="shared" si="54"/>
        <v>0</v>
      </c>
      <c r="O130" s="205" t="s">
        <v>185</v>
      </c>
      <c r="P130" s="201" t="s">
        <v>5</v>
      </c>
      <c r="Q130" s="201" t="s">
        <v>8</v>
      </c>
      <c r="R130" s="201" t="s">
        <v>8</v>
      </c>
      <c r="S130" s="201">
        <v>100</v>
      </c>
      <c r="T130" s="145">
        <v>100</v>
      </c>
      <c r="U130" s="281" t="s">
        <v>8</v>
      </c>
      <c r="V130" s="281" t="s">
        <v>8</v>
      </c>
    </row>
    <row r="131" spans="1:22" ht="39.75" customHeight="1">
      <c r="A131" s="187"/>
      <c r="B131" s="158"/>
      <c r="C131" s="77"/>
      <c r="D131" s="146"/>
      <c r="E131" s="146"/>
      <c r="F131" s="29" t="str">
        <f>F126</f>
        <v>Налоговых и неналоговых доходов, поступлений в местный бюджет  нецелевого характера</v>
      </c>
      <c r="G131" s="43">
        <f t="shared" si="53"/>
        <v>25252.53</v>
      </c>
      <c r="H131" s="43">
        <f>L131</f>
        <v>25252.53</v>
      </c>
      <c r="I131" s="23">
        <v>0</v>
      </c>
      <c r="J131" s="23">
        <v>0</v>
      </c>
      <c r="K131" s="23">
        <v>25252.53</v>
      </c>
      <c r="L131" s="23">
        <v>25252.53</v>
      </c>
      <c r="M131" s="23">
        <v>0</v>
      </c>
      <c r="N131" s="23">
        <v>0</v>
      </c>
      <c r="O131" s="205"/>
      <c r="P131" s="227"/>
      <c r="Q131" s="227"/>
      <c r="R131" s="227"/>
      <c r="S131" s="227"/>
      <c r="T131" s="145"/>
      <c r="U131" s="281"/>
      <c r="V131" s="281"/>
    </row>
    <row r="132" spans="1:22" ht="39.75" customHeight="1">
      <c r="A132" s="187"/>
      <c r="B132" s="158"/>
      <c r="C132" s="77"/>
      <c r="D132" s="146"/>
      <c r="E132" s="146"/>
      <c r="F132" s="29" t="str">
        <f t="shared" ref="F132:F154" si="55">F127</f>
        <v>Поступлений в местный бюджет  целевого характера</v>
      </c>
      <c r="G132" s="43">
        <f t="shared" si="53"/>
        <v>2500000</v>
      </c>
      <c r="H132" s="43">
        <f>L132</f>
        <v>2500000</v>
      </c>
      <c r="I132" s="23">
        <v>0</v>
      </c>
      <c r="J132" s="23">
        <v>0</v>
      </c>
      <c r="K132" s="23">
        <v>2500000</v>
      </c>
      <c r="L132" s="23">
        <v>2500000</v>
      </c>
      <c r="M132" s="23">
        <v>0</v>
      </c>
      <c r="N132" s="23">
        <v>0</v>
      </c>
      <c r="O132" s="205"/>
      <c r="P132" s="227"/>
      <c r="Q132" s="227"/>
      <c r="R132" s="227"/>
      <c r="S132" s="227"/>
      <c r="T132" s="145"/>
      <c r="U132" s="281"/>
      <c r="V132" s="281"/>
    </row>
    <row r="133" spans="1:22" ht="39.75" customHeight="1">
      <c r="A133" s="187"/>
      <c r="B133" s="158"/>
      <c r="C133" s="77"/>
      <c r="D133" s="146"/>
      <c r="E133" s="146"/>
      <c r="F133" s="29" t="str">
        <f t="shared" si="55"/>
        <v>Иных источников финансирования, предусмотренных законодательством</v>
      </c>
      <c r="G133" s="43">
        <f t="shared" si="53"/>
        <v>0</v>
      </c>
      <c r="H133" s="43">
        <v>0</v>
      </c>
      <c r="I133" s="23">
        <v>0</v>
      </c>
      <c r="J133" s="23">
        <v>0</v>
      </c>
      <c r="K133" s="23">
        <v>0</v>
      </c>
      <c r="L133" s="23">
        <v>0</v>
      </c>
      <c r="M133" s="23">
        <v>0</v>
      </c>
      <c r="N133" s="23">
        <v>0</v>
      </c>
      <c r="O133" s="205"/>
      <c r="P133" s="227"/>
      <c r="Q133" s="227"/>
      <c r="R133" s="227"/>
      <c r="S133" s="227"/>
      <c r="T133" s="145"/>
      <c r="U133" s="281"/>
      <c r="V133" s="281"/>
    </row>
    <row r="134" spans="1:22" ht="39.75" customHeight="1">
      <c r="A134" s="188"/>
      <c r="B134" s="160"/>
      <c r="C134" s="77"/>
      <c r="D134" s="146"/>
      <c r="E134" s="146"/>
      <c r="F134" s="29" t="str">
        <f t="shared" si="55"/>
        <v>Переходящего остатка бюджетных средств</v>
      </c>
      <c r="G134" s="43">
        <f t="shared" si="53"/>
        <v>0</v>
      </c>
      <c r="H134" s="43">
        <v>0</v>
      </c>
      <c r="I134" s="23">
        <v>0</v>
      </c>
      <c r="J134" s="23">
        <v>0</v>
      </c>
      <c r="K134" s="23">
        <v>0</v>
      </c>
      <c r="L134" s="23">
        <v>0</v>
      </c>
      <c r="M134" s="23">
        <v>0</v>
      </c>
      <c r="N134" s="23">
        <v>0</v>
      </c>
      <c r="O134" s="205"/>
      <c r="P134" s="203"/>
      <c r="Q134" s="203"/>
      <c r="R134" s="203"/>
      <c r="S134" s="203"/>
      <c r="T134" s="145"/>
      <c r="U134" s="281"/>
      <c r="V134" s="281"/>
    </row>
    <row r="135" spans="1:22" ht="39.75" customHeight="1">
      <c r="A135" s="186" t="s">
        <v>173</v>
      </c>
      <c r="B135" s="156" t="s">
        <v>232</v>
      </c>
      <c r="C135" s="77"/>
      <c r="D135" s="146" t="s">
        <v>31</v>
      </c>
      <c r="E135" s="146" t="s">
        <v>62</v>
      </c>
      <c r="F135" s="29" t="str">
        <f t="shared" si="55"/>
        <v>Всего, из них раходы за счет:</v>
      </c>
      <c r="G135" s="43">
        <f t="shared" si="53"/>
        <v>3500000</v>
      </c>
      <c r="H135" s="43">
        <f>L135</f>
        <v>1790000</v>
      </c>
      <c r="I135" s="23">
        <v>0</v>
      </c>
      <c r="J135" s="23">
        <v>0</v>
      </c>
      <c r="K135" s="23">
        <f>K136+K137</f>
        <v>3500000</v>
      </c>
      <c r="L135" s="23">
        <f>L136+L137</f>
        <v>1790000</v>
      </c>
      <c r="M135" s="23">
        <f t="shared" ref="M135:N135" si="56">M136+M137</f>
        <v>0</v>
      </c>
      <c r="N135" s="23">
        <f t="shared" si="56"/>
        <v>0</v>
      </c>
      <c r="O135" s="205" t="s">
        <v>186</v>
      </c>
      <c r="P135" s="145" t="s">
        <v>187</v>
      </c>
      <c r="Q135" s="145" t="s">
        <v>8</v>
      </c>
      <c r="R135" s="145" t="s">
        <v>8</v>
      </c>
      <c r="S135" s="145">
        <v>100</v>
      </c>
      <c r="T135" s="145">
        <v>100</v>
      </c>
      <c r="U135" s="278" t="s">
        <v>8</v>
      </c>
      <c r="V135" s="278" t="s">
        <v>8</v>
      </c>
    </row>
    <row r="136" spans="1:22" ht="39.75" customHeight="1">
      <c r="A136" s="187"/>
      <c r="B136" s="158"/>
      <c r="C136" s="77"/>
      <c r="D136" s="146"/>
      <c r="E136" s="146"/>
      <c r="F136" s="29" t="str">
        <f t="shared" si="55"/>
        <v>Налоговых и неналоговых доходов, поступлений в местный бюджет  нецелевого характера</v>
      </c>
      <c r="G136" s="43">
        <f t="shared" si="53"/>
        <v>35000</v>
      </c>
      <c r="H136" s="43">
        <f>L136</f>
        <v>17900</v>
      </c>
      <c r="I136" s="23">
        <v>0</v>
      </c>
      <c r="J136" s="23">
        <v>0</v>
      </c>
      <c r="K136" s="23">
        <v>35000</v>
      </c>
      <c r="L136" s="23">
        <v>17900</v>
      </c>
      <c r="M136" s="23">
        <v>0</v>
      </c>
      <c r="N136" s="23">
        <v>0</v>
      </c>
      <c r="O136" s="205"/>
      <c r="P136" s="145"/>
      <c r="Q136" s="145"/>
      <c r="R136" s="145"/>
      <c r="S136" s="145"/>
      <c r="T136" s="145"/>
      <c r="U136" s="279"/>
      <c r="V136" s="279"/>
    </row>
    <row r="137" spans="1:22" ht="39.75" customHeight="1">
      <c r="A137" s="187"/>
      <c r="B137" s="158"/>
      <c r="C137" s="77"/>
      <c r="D137" s="146"/>
      <c r="E137" s="146"/>
      <c r="F137" s="29" t="str">
        <f t="shared" si="55"/>
        <v>Поступлений в местный бюджет  целевого характера</v>
      </c>
      <c r="G137" s="43">
        <f t="shared" si="53"/>
        <v>3465000</v>
      </c>
      <c r="H137" s="43">
        <f>L137</f>
        <v>1772100</v>
      </c>
      <c r="I137" s="23">
        <v>0</v>
      </c>
      <c r="J137" s="23">
        <v>0</v>
      </c>
      <c r="K137" s="23">
        <v>3465000</v>
      </c>
      <c r="L137" s="23">
        <v>1772100</v>
      </c>
      <c r="M137" s="23">
        <v>0</v>
      </c>
      <c r="N137" s="23">
        <v>0</v>
      </c>
      <c r="O137" s="205"/>
      <c r="P137" s="145"/>
      <c r="Q137" s="145"/>
      <c r="R137" s="145"/>
      <c r="S137" s="145"/>
      <c r="T137" s="145"/>
      <c r="U137" s="279"/>
      <c r="V137" s="279"/>
    </row>
    <row r="138" spans="1:22" ht="39.75" customHeight="1">
      <c r="A138" s="187"/>
      <c r="B138" s="158"/>
      <c r="C138" s="77"/>
      <c r="D138" s="146"/>
      <c r="E138" s="146"/>
      <c r="F138" s="29" t="str">
        <f t="shared" si="55"/>
        <v>Иных источников финансирования, предусмотренных законодательством</v>
      </c>
      <c r="G138" s="43">
        <f t="shared" si="53"/>
        <v>0</v>
      </c>
      <c r="H138" s="43">
        <v>0</v>
      </c>
      <c r="I138" s="23">
        <v>0</v>
      </c>
      <c r="J138" s="23">
        <v>0</v>
      </c>
      <c r="K138" s="23">
        <v>0</v>
      </c>
      <c r="L138" s="23">
        <v>0</v>
      </c>
      <c r="M138" s="23">
        <v>0</v>
      </c>
      <c r="N138" s="23">
        <v>0</v>
      </c>
      <c r="O138" s="205"/>
      <c r="P138" s="145"/>
      <c r="Q138" s="145"/>
      <c r="R138" s="145"/>
      <c r="S138" s="145"/>
      <c r="T138" s="145"/>
      <c r="U138" s="279"/>
      <c r="V138" s="279"/>
    </row>
    <row r="139" spans="1:22" ht="39.75" customHeight="1">
      <c r="A139" s="188"/>
      <c r="B139" s="160"/>
      <c r="C139" s="77"/>
      <c r="D139" s="146"/>
      <c r="E139" s="146"/>
      <c r="F139" s="29" t="str">
        <f t="shared" si="55"/>
        <v>Переходящего остатка бюджетных средств</v>
      </c>
      <c r="G139" s="43">
        <v>0</v>
      </c>
      <c r="H139" s="43">
        <v>0</v>
      </c>
      <c r="I139" s="23">
        <v>0</v>
      </c>
      <c r="J139" s="23">
        <v>0</v>
      </c>
      <c r="K139" s="23">
        <v>0</v>
      </c>
      <c r="L139" s="23">
        <v>0</v>
      </c>
      <c r="M139" s="23">
        <v>0</v>
      </c>
      <c r="N139" s="23">
        <v>0</v>
      </c>
      <c r="O139" s="205"/>
      <c r="P139" s="145"/>
      <c r="Q139" s="145"/>
      <c r="R139" s="145"/>
      <c r="S139" s="145"/>
      <c r="T139" s="145"/>
      <c r="U139" s="279"/>
      <c r="V139" s="279"/>
    </row>
    <row r="140" spans="1:22" ht="39.75" customHeight="1">
      <c r="A140" s="186" t="s">
        <v>174</v>
      </c>
      <c r="B140" s="156" t="s">
        <v>233</v>
      </c>
      <c r="C140" s="77"/>
      <c r="D140" s="146" t="s">
        <v>31</v>
      </c>
      <c r="E140" s="146" t="s">
        <v>62</v>
      </c>
      <c r="F140" s="29" t="str">
        <f t="shared" si="55"/>
        <v>Всего, из них раходы за счет:</v>
      </c>
      <c r="G140" s="43">
        <f t="shared" ref="G140:H142" si="57">K140</f>
        <v>187904.63</v>
      </c>
      <c r="H140" s="43">
        <f t="shared" si="57"/>
        <v>187904.63</v>
      </c>
      <c r="I140" s="23">
        <v>0</v>
      </c>
      <c r="J140" s="23">
        <v>0</v>
      </c>
      <c r="K140" s="23">
        <f>K141+K142</f>
        <v>187904.63</v>
      </c>
      <c r="L140" s="23">
        <f>L141+L142</f>
        <v>187904.63</v>
      </c>
      <c r="M140" s="23">
        <f t="shared" ref="M140:N140" si="58">M141+M142</f>
        <v>0</v>
      </c>
      <c r="N140" s="23">
        <f t="shared" si="58"/>
        <v>0</v>
      </c>
      <c r="O140" s="205" t="s">
        <v>188</v>
      </c>
      <c r="P140" s="145" t="s">
        <v>25</v>
      </c>
      <c r="Q140" s="201" t="s">
        <v>8</v>
      </c>
      <c r="R140" s="201" t="s">
        <v>8</v>
      </c>
      <c r="S140" s="201">
        <v>3</v>
      </c>
      <c r="T140" s="145">
        <v>3</v>
      </c>
      <c r="U140" s="281" t="s">
        <v>8</v>
      </c>
      <c r="V140" s="281" t="s">
        <v>8</v>
      </c>
    </row>
    <row r="141" spans="1:22" ht="39.75" customHeight="1">
      <c r="A141" s="187"/>
      <c r="B141" s="158"/>
      <c r="C141" s="77"/>
      <c r="D141" s="146"/>
      <c r="E141" s="146"/>
      <c r="F141" s="29" t="str">
        <f t="shared" si="55"/>
        <v>Налоговых и неналоговых доходов, поступлений в местный бюджет  нецелевого характера</v>
      </c>
      <c r="G141" s="43">
        <f t="shared" si="57"/>
        <v>187.88</v>
      </c>
      <c r="H141" s="43">
        <f t="shared" si="57"/>
        <v>187.88</v>
      </c>
      <c r="I141" s="23">
        <v>0</v>
      </c>
      <c r="J141" s="23">
        <v>0</v>
      </c>
      <c r="K141" s="23">
        <v>187.88</v>
      </c>
      <c r="L141" s="23">
        <v>187.88</v>
      </c>
      <c r="M141" s="23">
        <v>0</v>
      </c>
      <c r="N141" s="23">
        <v>0</v>
      </c>
      <c r="O141" s="205"/>
      <c r="P141" s="145"/>
      <c r="Q141" s="227"/>
      <c r="R141" s="227"/>
      <c r="S141" s="227"/>
      <c r="T141" s="145"/>
      <c r="U141" s="281"/>
      <c r="V141" s="281"/>
    </row>
    <row r="142" spans="1:22" ht="39.75" customHeight="1">
      <c r="A142" s="187"/>
      <c r="B142" s="158"/>
      <c r="C142" s="77"/>
      <c r="D142" s="146"/>
      <c r="E142" s="146"/>
      <c r="F142" s="29" t="str">
        <f t="shared" si="55"/>
        <v>Поступлений в местный бюджет  целевого характера</v>
      </c>
      <c r="G142" s="43">
        <f t="shared" si="57"/>
        <v>187716.75</v>
      </c>
      <c r="H142" s="43">
        <f t="shared" si="57"/>
        <v>187716.75</v>
      </c>
      <c r="I142" s="23">
        <v>0</v>
      </c>
      <c r="J142" s="23">
        <v>0</v>
      </c>
      <c r="K142" s="23">
        <v>187716.75</v>
      </c>
      <c r="L142" s="23">
        <v>187716.75</v>
      </c>
      <c r="M142" s="23">
        <v>0</v>
      </c>
      <c r="N142" s="23">
        <v>0</v>
      </c>
      <c r="O142" s="205"/>
      <c r="P142" s="145"/>
      <c r="Q142" s="227"/>
      <c r="R142" s="227"/>
      <c r="S142" s="227"/>
      <c r="T142" s="145"/>
      <c r="U142" s="281"/>
      <c r="V142" s="281"/>
    </row>
    <row r="143" spans="1:22" ht="39.75" customHeight="1">
      <c r="A143" s="187"/>
      <c r="B143" s="158"/>
      <c r="C143" s="77"/>
      <c r="D143" s="146"/>
      <c r="E143" s="146"/>
      <c r="F143" s="29" t="str">
        <f t="shared" si="55"/>
        <v>Иных источников финансирования, предусмотренных законодательством</v>
      </c>
      <c r="G143" s="43">
        <v>0</v>
      </c>
      <c r="H143" s="43">
        <v>0</v>
      </c>
      <c r="I143" s="23">
        <v>0</v>
      </c>
      <c r="J143" s="23">
        <v>0</v>
      </c>
      <c r="K143" s="23">
        <v>0</v>
      </c>
      <c r="L143" s="23">
        <v>0</v>
      </c>
      <c r="M143" s="23">
        <v>0</v>
      </c>
      <c r="N143" s="23">
        <v>0</v>
      </c>
      <c r="O143" s="205"/>
      <c r="P143" s="145"/>
      <c r="Q143" s="227"/>
      <c r="R143" s="227"/>
      <c r="S143" s="227"/>
      <c r="T143" s="145"/>
      <c r="U143" s="281"/>
      <c r="V143" s="281"/>
    </row>
    <row r="144" spans="1:22" ht="39.75" customHeight="1">
      <c r="A144" s="188"/>
      <c r="B144" s="160"/>
      <c r="C144" s="77"/>
      <c r="D144" s="146"/>
      <c r="E144" s="146"/>
      <c r="F144" s="29" t="str">
        <f t="shared" si="55"/>
        <v>Переходящего остатка бюджетных средств</v>
      </c>
      <c r="G144" s="43">
        <v>0</v>
      </c>
      <c r="H144" s="43">
        <v>0</v>
      </c>
      <c r="I144" s="23">
        <v>0</v>
      </c>
      <c r="J144" s="23">
        <v>0</v>
      </c>
      <c r="K144" s="23">
        <v>0</v>
      </c>
      <c r="L144" s="23">
        <v>0</v>
      </c>
      <c r="M144" s="23">
        <v>0</v>
      </c>
      <c r="N144" s="23">
        <v>0</v>
      </c>
      <c r="O144" s="205"/>
      <c r="P144" s="145"/>
      <c r="Q144" s="203"/>
      <c r="R144" s="203"/>
      <c r="S144" s="203"/>
      <c r="T144" s="145"/>
      <c r="U144" s="281"/>
      <c r="V144" s="281"/>
    </row>
    <row r="145" spans="1:22" ht="39.75" customHeight="1">
      <c r="A145" s="186" t="s">
        <v>175</v>
      </c>
      <c r="B145" s="156" t="s">
        <v>234</v>
      </c>
      <c r="C145" s="77"/>
      <c r="D145" s="146" t="s">
        <v>31</v>
      </c>
      <c r="E145" s="146" t="s">
        <v>62</v>
      </c>
      <c r="F145" s="29" t="str">
        <f t="shared" si="55"/>
        <v>Всего, из них раходы за счет:</v>
      </c>
      <c r="G145" s="43">
        <f t="shared" ref="G145:H147" si="59">K145</f>
        <v>4757770</v>
      </c>
      <c r="H145" s="43">
        <f t="shared" si="59"/>
        <v>4757770</v>
      </c>
      <c r="I145" s="23">
        <v>0</v>
      </c>
      <c r="J145" s="23">
        <v>0</v>
      </c>
      <c r="K145" s="23">
        <f>K146+K147</f>
        <v>4757770</v>
      </c>
      <c r="L145" s="23">
        <f>L146+L147</f>
        <v>4757770</v>
      </c>
      <c r="M145" s="23">
        <f>M146+M147</f>
        <v>0</v>
      </c>
      <c r="N145" s="23">
        <f>N146+N147</f>
        <v>0</v>
      </c>
      <c r="O145" s="205" t="s">
        <v>189</v>
      </c>
      <c r="P145" s="145" t="s">
        <v>5</v>
      </c>
      <c r="Q145" s="145" t="s">
        <v>8</v>
      </c>
      <c r="R145" s="145" t="s">
        <v>8</v>
      </c>
      <c r="S145" s="145">
        <v>100</v>
      </c>
      <c r="T145" s="145">
        <v>100</v>
      </c>
      <c r="U145" s="281" t="s">
        <v>8</v>
      </c>
      <c r="V145" s="281" t="s">
        <v>8</v>
      </c>
    </row>
    <row r="146" spans="1:22" ht="47" customHeight="1">
      <c r="A146" s="187"/>
      <c r="B146" s="158"/>
      <c r="C146" s="77"/>
      <c r="D146" s="146"/>
      <c r="E146" s="146"/>
      <c r="F146" s="29" t="str">
        <f t="shared" si="55"/>
        <v>Налоговых и неналоговых доходов, поступлений в местный бюджет  нецелевого характера</v>
      </c>
      <c r="G146" s="43">
        <f t="shared" si="59"/>
        <v>190310.8</v>
      </c>
      <c r="H146" s="43">
        <f t="shared" si="59"/>
        <v>190310.8</v>
      </c>
      <c r="I146" s="23">
        <v>0</v>
      </c>
      <c r="J146" s="23">
        <v>0</v>
      </c>
      <c r="K146" s="23">
        <v>190310.8</v>
      </c>
      <c r="L146" s="23">
        <v>190310.8</v>
      </c>
      <c r="M146" s="23">
        <v>0</v>
      </c>
      <c r="N146" s="23">
        <v>0</v>
      </c>
      <c r="O146" s="205"/>
      <c r="P146" s="145"/>
      <c r="Q146" s="145"/>
      <c r="R146" s="145"/>
      <c r="S146" s="145"/>
      <c r="T146" s="145"/>
      <c r="U146" s="281"/>
      <c r="V146" s="281"/>
    </row>
    <row r="147" spans="1:22" ht="39.75" customHeight="1">
      <c r="A147" s="187"/>
      <c r="B147" s="158"/>
      <c r="C147" s="77"/>
      <c r="D147" s="146"/>
      <c r="E147" s="146"/>
      <c r="F147" s="29" t="str">
        <f t="shared" si="55"/>
        <v>Поступлений в местный бюджет  целевого характера</v>
      </c>
      <c r="G147" s="43">
        <f t="shared" si="59"/>
        <v>4567459.2</v>
      </c>
      <c r="H147" s="43">
        <f t="shared" si="59"/>
        <v>4567459.2</v>
      </c>
      <c r="I147" s="23">
        <v>0</v>
      </c>
      <c r="J147" s="23">
        <v>0</v>
      </c>
      <c r="K147" s="23">
        <v>4567459.2</v>
      </c>
      <c r="L147" s="23">
        <v>4567459.2</v>
      </c>
      <c r="M147" s="23">
        <v>0</v>
      </c>
      <c r="N147" s="23">
        <v>0</v>
      </c>
      <c r="O147" s="205"/>
      <c r="P147" s="145"/>
      <c r="Q147" s="145"/>
      <c r="R147" s="145"/>
      <c r="S147" s="145"/>
      <c r="T147" s="145"/>
      <c r="U147" s="281"/>
      <c r="V147" s="281"/>
    </row>
    <row r="148" spans="1:22" ht="39.75" customHeight="1">
      <c r="A148" s="187"/>
      <c r="B148" s="158"/>
      <c r="C148" s="77"/>
      <c r="D148" s="146"/>
      <c r="E148" s="146"/>
      <c r="F148" s="29" t="str">
        <f t="shared" si="55"/>
        <v>Иных источников финансирования, предусмотренных законодательством</v>
      </c>
      <c r="G148" s="43">
        <v>0</v>
      </c>
      <c r="H148" s="43">
        <v>0</v>
      </c>
      <c r="I148" s="23">
        <v>0</v>
      </c>
      <c r="J148" s="23">
        <v>0</v>
      </c>
      <c r="K148" s="23">
        <v>0</v>
      </c>
      <c r="L148" s="23">
        <v>0</v>
      </c>
      <c r="M148" s="23">
        <v>0</v>
      </c>
      <c r="N148" s="23">
        <v>0</v>
      </c>
      <c r="O148" s="205"/>
      <c r="P148" s="145"/>
      <c r="Q148" s="145"/>
      <c r="R148" s="145"/>
      <c r="S148" s="145"/>
      <c r="T148" s="145"/>
      <c r="U148" s="281"/>
      <c r="V148" s="281"/>
    </row>
    <row r="149" spans="1:22" ht="39.75" customHeight="1">
      <c r="A149" s="188"/>
      <c r="B149" s="160"/>
      <c r="C149" s="77"/>
      <c r="D149" s="146"/>
      <c r="E149" s="146"/>
      <c r="F149" s="29" t="str">
        <f t="shared" si="55"/>
        <v>Переходящего остатка бюджетных средств</v>
      </c>
      <c r="G149" s="43">
        <v>0</v>
      </c>
      <c r="H149" s="43">
        <v>0</v>
      </c>
      <c r="I149" s="23">
        <v>0</v>
      </c>
      <c r="J149" s="23">
        <v>0</v>
      </c>
      <c r="K149" s="23">
        <v>0</v>
      </c>
      <c r="L149" s="23">
        <v>0</v>
      </c>
      <c r="M149" s="23">
        <v>0</v>
      </c>
      <c r="N149" s="23">
        <v>0</v>
      </c>
      <c r="O149" s="205"/>
      <c r="P149" s="145"/>
      <c r="Q149" s="145"/>
      <c r="R149" s="145"/>
      <c r="S149" s="145"/>
      <c r="T149" s="145"/>
      <c r="U149" s="281"/>
      <c r="V149" s="281"/>
    </row>
    <row r="150" spans="1:22" ht="39.75" customHeight="1">
      <c r="A150" s="186" t="s">
        <v>177</v>
      </c>
      <c r="B150" s="156" t="s">
        <v>235</v>
      </c>
      <c r="C150" s="77"/>
      <c r="D150" s="146" t="s">
        <v>31</v>
      </c>
      <c r="E150" s="146" t="s">
        <v>62</v>
      </c>
      <c r="F150" s="29" t="str">
        <f t="shared" si="55"/>
        <v>Всего, из них раходы за счет:</v>
      </c>
      <c r="G150" s="43">
        <f>I150+K150+M150</f>
        <v>475225.24</v>
      </c>
      <c r="H150" s="43">
        <f>J150+L150+N150</f>
        <v>444504.86</v>
      </c>
      <c r="I150" s="23">
        <v>0</v>
      </c>
      <c r="J150" s="23">
        <v>0</v>
      </c>
      <c r="K150" s="23">
        <f>K151+K152</f>
        <v>65561</v>
      </c>
      <c r="L150" s="23">
        <f>L151+L152</f>
        <v>65561</v>
      </c>
      <c r="M150" s="23">
        <f>M151+M152</f>
        <v>409664.24</v>
      </c>
      <c r="N150" s="23">
        <f>N151+N152</f>
        <v>378943.86</v>
      </c>
      <c r="O150" s="205" t="s">
        <v>190</v>
      </c>
      <c r="P150" s="145" t="s">
        <v>5</v>
      </c>
      <c r="Q150" s="145" t="s">
        <v>8</v>
      </c>
      <c r="R150" s="145" t="s">
        <v>8</v>
      </c>
      <c r="S150" s="145">
        <v>100</v>
      </c>
      <c r="T150" s="145">
        <v>100</v>
      </c>
      <c r="U150" s="145">
        <v>100</v>
      </c>
      <c r="V150" s="281">
        <v>100</v>
      </c>
    </row>
    <row r="151" spans="1:22" ht="52" customHeight="1">
      <c r="A151" s="187"/>
      <c r="B151" s="158"/>
      <c r="C151" s="77"/>
      <c r="D151" s="146"/>
      <c r="E151" s="146"/>
      <c r="F151" s="29" t="str">
        <f t="shared" si="55"/>
        <v>Налоговых и неналоговых доходов, поступлений в местный бюджет  нецелевого характера</v>
      </c>
      <c r="G151" s="43">
        <f t="shared" ref="G151:G154" si="60">I151+K151+M151</f>
        <v>4844.83</v>
      </c>
      <c r="H151" s="43">
        <f t="shared" ref="H151:H154" si="61">J151+L151+N151</f>
        <v>4445.0599999999995</v>
      </c>
      <c r="I151" s="23">
        <v>0</v>
      </c>
      <c r="J151" s="23">
        <v>0</v>
      </c>
      <c r="K151" s="23">
        <v>655.61</v>
      </c>
      <c r="L151" s="23">
        <v>655.61</v>
      </c>
      <c r="M151" s="23">
        <v>4189.22</v>
      </c>
      <c r="N151" s="23">
        <v>3789.45</v>
      </c>
      <c r="O151" s="205"/>
      <c r="P151" s="145"/>
      <c r="Q151" s="145"/>
      <c r="R151" s="145"/>
      <c r="S151" s="145"/>
      <c r="T151" s="145"/>
      <c r="U151" s="145"/>
      <c r="V151" s="281"/>
    </row>
    <row r="152" spans="1:22" ht="39.75" customHeight="1">
      <c r="A152" s="187"/>
      <c r="B152" s="158"/>
      <c r="C152" s="77"/>
      <c r="D152" s="146"/>
      <c r="E152" s="146"/>
      <c r="F152" s="29" t="str">
        <f t="shared" si="55"/>
        <v>Поступлений в местный бюджет  целевого характера</v>
      </c>
      <c r="G152" s="43">
        <f t="shared" si="60"/>
        <v>470380.41000000003</v>
      </c>
      <c r="H152" s="43">
        <f t="shared" si="61"/>
        <v>440059.8</v>
      </c>
      <c r="I152" s="23">
        <v>0</v>
      </c>
      <c r="J152" s="23">
        <v>0</v>
      </c>
      <c r="K152" s="23">
        <v>64905.39</v>
      </c>
      <c r="L152" s="23">
        <v>64905.39</v>
      </c>
      <c r="M152" s="23">
        <v>405475.02</v>
      </c>
      <c r="N152" s="23">
        <v>375154.41</v>
      </c>
      <c r="O152" s="205"/>
      <c r="P152" s="145"/>
      <c r="Q152" s="145"/>
      <c r="R152" s="145"/>
      <c r="S152" s="145"/>
      <c r="T152" s="145"/>
      <c r="U152" s="145"/>
      <c r="V152" s="281"/>
    </row>
    <row r="153" spans="1:22" ht="39.75" customHeight="1">
      <c r="A153" s="187"/>
      <c r="B153" s="158"/>
      <c r="C153" s="77"/>
      <c r="D153" s="146"/>
      <c r="E153" s="146"/>
      <c r="F153" s="29" t="str">
        <f t="shared" si="55"/>
        <v>Иных источников финансирования, предусмотренных законодательством</v>
      </c>
      <c r="G153" s="43">
        <f t="shared" si="60"/>
        <v>0</v>
      </c>
      <c r="H153" s="43">
        <f t="shared" si="61"/>
        <v>0</v>
      </c>
      <c r="I153" s="23">
        <v>0</v>
      </c>
      <c r="J153" s="23">
        <v>0</v>
      </c>
      <c r="K153" s="23">
        <v>0</v>
      </c>
      <c r="L153" s="23">
        <v>0</v>
      </c>
      <c r="M153" s="23">
        <v>0</v>
      </c>
      <c r="N153" s="23">
        <v>0</v>
      </c>
      <c r="O153" s="205"/>
      <c r="P153" s="145"/>
      <c r="Q153" s="145"/>
      <c r="R153" s="145"/>
      <c r="S153" s="145"/>
      <c r="T153" s="145"/>
      <c r="U153" s="145"/>
      <c r="V153" s="281"/>
    </row>
    <row r="154" spans="1:22" ht="39.75" customHeight="1">
      <c r="A154" s="188"/>
      <c r="B154" s="160"/>
      <c r="C154" s="77"/>
      <c r="D154" s="146"/>
      <c r="E154" s="146"/>
      <c r="F154" s="29" t="str">
        <f t="shared" si="55"/>
        <v>Переходящего остатка бюджетных средств</v>
      </c>
      <c r="G154" s="43">
        <f t="shared" si="60"/>
        <v>0</v>
      </c>
      <c r="H154" s="43">
        <f t="shared" si="61"/>
        <v>0</v>
      </c>
      <c r="I154" s="23">
        <v>0</v>
      </c>
      <c r="J154" s="23">
        <v>0</v>
      </c>
      <c r="K154" s="23">
        <v>0</v>
      </c>
      <c r="L154" s="23">
        <v>0</v>
      </c>
      <c r="M154" s="23">
        <v>0</v>
      </c>
      <c r="N154" s="23">
        <v>0</v>
      </c>
      <c r="O154" s="205"/>
      <c r="P154" s="145"/>
      <c r="Q154" s="145"/>
      <c r="R154" s="145"/>
      <c r="S154" s="145"/>
      <c r="T154" s="145"/>
      <c r="U154" s="145"/>
      <c r="V154" s="281"/>
    </row>
    <row r="155" spans="1:22" ht="39.75" customHeight="1">
      <c r="A155" s="186" t="s">
        <v>281</v>
      </c>
      <c r="B155" s="156" t="s">
        <v>273</v>
      </c>
      <c r="C155" s="77"/>
      <c r="D155" s="146" t="s">
        <v>31</v>
      </c>
      <c r="E155" s="146" t="s">
        <v>62</v>
      </c>
      <c r="F155" s="29" t="str">
        <f>F150</f>
        <v>Всего, из них раходы за счет:</v>
      </c>
      <c r="G155" s="43">
        <f>I155+K155+M155</f>
        <v>1140720</v>
      </c>
      <c r="H155" s="43">
        <f>J155+L155+N155</f>
        <v>1140720</v>
      </c>
      <c r="I155" s="27">
        <f>I156+I157</f>
        <v>0</v>
      </c>
      <c r="J155" s="27">
        <f t="shared" ref="J155:N155" si="62">J156+J157</f>
        <v>0</v>
      </c>
      <c r="K155" s="27">
        <f t="shared" si="62"/>
        <v>0</v>
      </c>
      <c r="L155" s="27">
        <f t="shared" si="62"/>
        <v>0</v>
      </c>
      <c r="M155" s="27">
        <f t="shared" si="62"/>
        <v>1140720</v>
      </c>
      <c r="N155" s="27">
        <f t="shared" si="62"/>
        <v>1140720</v>
      </c>
      <c r="O155" s="153" t="s">
        <v>274</v>
      </c>
      <c r="P155" s="142" t="s">
        <v>25</v>
      </c>
      <c r="Q155" s="142" t="s">
        <v>8</v>
      </c>
      <c r="R155" s="142" t="s">
        <v>8</v>
      </c>
      <c r="S155" s="142" t="s">
        <v>8</v>
      </c>
      <c r="T155" s="142" t="s">
        <v>8</v>
      </c>
      <c r="U155" s="142">
        <v>1270</v>
      </c>
      <c r="V155" s="142">
        <v>1270</v>
      </c>
    </row>
    <row r="156" spans="1:22" ht="49.5" customHeight="1">
      <c r="A156" s="187"/>
      <c r="B156" s="158"/>
      <c r="C156" s="77"/>
      <c r="D156" s="146"/>
      <c r="E156" s="146"/>
      <c r="F156" s="29" t="str">
        <f t="shared" ref="F156:F159" si="63">F151</f>
        <v>Налоговых и неналоговых доходов, поступлений в местный бюджет  нецелевого характера</v>
      </c>
      <c r="G156" s="43">
        <f t="shared" ref="G156:G157" si="64">I156+K156+M156</f>
        <v>1140720</v>
      </c>
      <c r="H156" s="43">
        <f t="shared" ref="H156:H157" si="65">J156+L156+N156</f>
        <v>1140720</v>
      </c>
      <c r="I156" s="23">
        <v>0</v>
      </c>
      <c r="J156" s="23">
        <v>0</v>
      </c>
      <c r="K156" s="23">
        <v>0</v>
      </c>
      <c r="L156" s="23">
        <v>0</v>
      </c>
      <c r="M156" s="23">
        <v>1140720</v>
      </c>
      <c r="N156" s="23">
        <v>1140720</v>
      </c>
      <c r="O156" s="154"/>
      <c r="P156" s="143"/>
      <c r="Q156" s="143"/>
      <c r="R156" s="143"/>
      <c r="S156" s="143"/>
      <c r="T156" s="143"/>
      <c r="U156" s="143"/>
      <c r="V156" s="143"/>
    </row>
    <row r="157" spans="1:22" ht="39.75" customHeight="1">
      <c r="A157" s="187"/>
      <c r="B157" s="158"/>
      <c r="C157" s="77"/>
      <c r="D157" s="146"/>
      <c r="E157" s="146"/>
      <c r="F157" s="29" t="str">
        <f t="shared" si="63"/>
        <v>Поступлений в местный бюджет  целевого характера</v>
      </c>
      <c r="G157" s="43">
        <f t="shared" si="64"/>
        <v>0</v>
      </c>
      <c r="H157" s="43">
        <f t="shared" si="65"/>
        <v>0</v>
      </c>
      <c r="I157" s="23">
        <v>0</v>
      </c>
      <c r="J157" s="23">
        <v>0</v>
      </c>
      <c r="K157" s="23">
        <v>0</v>
      </c>
      <c r="L157" s="23">
        <v>0</v>
      </c>
      <c r="M157" s="23">
        <v>0</v>
      </c>
      <c r="N157" s="23">
        <v>0</v>
      </c>
      <c r="O157" s="154"/>
      <c r="P157" s="143"/>
      <c r="Q157" s="143"/>
      <c r="R157" s="143"/>
      <c r="S157" s="143"/>
      <c r="T157" s="143"/>
      <c r="U157" s="143"/>
      <c r="V157" s="143"/>
    </row>
    <row r="158" spans="1:22" ht="39.75" customHeight="1">
      <c r="A158" s="187"/>
      <c r="B158" s="158"/>
      <c r="C158" s="77"/>
      <c r="D158" s="146"/>
      <c r="E158" s="146"/>
      <c r="F158" s="29" t="str">
        <f t="shared" si="63"/>
        <v>Иных источников финансирования, предусмотренных законодательством</v>
      </c>
      <c r="G158" s="43">
        <v>0</v>
      </c>
      <c r="H158" s="27">
        <v>0</v>
      </c>
      <c r="I158" s="27">
        <v>0</v>
      </c>
      <c r="J158" s="27">
        <v>0</v>
      </c>
      <c r="K158" s="27">
        <v>0</v>
      </c>
      <c r="L158" s="27">
        <v>0</v>
      </c>
      <c r="M158" s="27">
        <v>0</v>
      </c>
      <c r="N158" s="27">
        <v>0</v>
      </c>
      <c r="O158" s="154"/>
      <c r="P158" s="143"/>
      <c r="Q158" s="143"/>
      <c r="R158" s="143"/>
      <c r="S158" s="143"/>
      <c r="T158" s="143"/>
      <c r="U158" s="143"/>
      <c r="V158" s="143"/>
    </row>
    <row r="159" spans="1:22" ht="39.75" customHeight="1">
      <c r="A159" s="188"/>
      <c r="B159" s="160"/>
      <c r="C159" s="77"/>
      <c r="D159" s="146"/>
      <c r="E159" s="146"/>
      <c r="F159" s="29" t="str">
        <f t="shared" si="63"/>
        <v>Переходящего остатка бюджетных средств</v>
      </c>
      <c r="G159" s="43">
        <v>0</v>
      </c>
      <c r="H159" s="27">
        <v>0</v>
      </c>
      <c r="I159" s="27">
        <v>0</v>
      </c>
      <c r="J159" s="27">
        <v>0</v>
      </c>
      <c r="K159" s="27">
        <v>0</v>
      </c>
      <c r="L159" s="27">
        <v>0</v>
      </c>
      <c r="M159" s="27">
        <v>0</v>
      </c>
      <c r="N159" s="27">
        <v>0</v>
      </c>
      <c r="O159" s="155"/>
      <c r="P159" s="144"/>
      <c r="Q159" s="144"/>
      <c r="R159" s="144"/>
      <c r="S159" s="144"/>
      <c r="T159" s="144"/>
      <c r="U159" s="144"/>
      <c r="V159" s="144"/>
    </row>
    <row r="160" spans="1:22" ht="39.75" customHeight="1">
      <c r="A160" s="186" t="s">
        <v>282</v>
      </c>
      <c r="B160" s="147" t="s">
        <v>275</v>
      </c>
      <c r="C160" s="77"/>
      <c r="D160" s="146" t="s">
        <v>31</v>
      </c>
      <c r="E160" s="146" t="s">
        <v>62</v>
      </c>
      <c r="F160" s="29" t="str">
        <f>F155</f>
        <v>Всего, из них раходы за счет:</v>
      </c>
      <c r="G160" s="43">
        <f>M160</f>
        <v>100195</v>
      </c>
      <c r="H160" s="43">
        <f>N160</f>
        <v>100195</v>
      </c>
      <c r="I160" s="23">
        <v>0</v>
      </c>
      <c r="J160" s="23">
        <v>0</v>
      </c>
      <c r="K160" s="23">
        <v>0</v>
      </c>
      <c r="L160" s="23">
        <v>0</v>
      </c>
      <c r="M160" s="23">
        <f>M161+M162</f>
        <v>100195</v>
      </c>
      <c r="N160" s="23">
        <f>N161+N162</f>
        <v>100195</v>
      </c>
      <c r="O160" s="153" t="s">
        <v>276</v>
      </c>
      <c r="P160" s="145" t="s">
        <v>25</v>
      </c>
      <c r="Q160" s="145" t="s">
        <v>8</v>
      </c>
      <c r="R160" s="145" t="s">
        <v>8</v>
      </c>
      <c r="S160" s="145" t="s">
        <v>8</v>
      </c>
      <c r="T160" s="145" t="s">
        <v>8</v>
      </c>
      <c r="U160" s="145">
        <v>1</v>
      </c>
      <c r="V160" s="145">
        <v>1</v>
      </c>
    </row>
    <row r="161" spans="1:22" ht="48.5" customHeight="1">
      <c r="A161" s="187"/>
      <c r="B161" s="148"/>
      <c r="C161" s="77"/>
      <c r="D161" s="146"/>
      <c r="E161" s="146"/>
      <c r="F161" s="29" t="str">
        <f t="shared" ref="F161:F164" si="66">F156</f>
        <v>Налоговых и неналоговых доходов, поступлений в местный бюджет  нецелевого характера</v>
      </c>
      <c r="G161" s="43">
        <f t="shared" ref="G161:G162" si="67">M161</f>
        <v>195</v>
      </c>
      <c r="H161" s="43">
        <f t="shared" ref="H161:H162" si="68">N161</f>
        <v>195</v>
      </c>
      <c r="I161" s="23">
        <v>0</v>
      </c>
      <c r="J161" s="23">
        <v>0</v>
      </c>
      <c r="K161" s="23">
        <v>0</v>
      </c>
      <c r="L161" s="23">
        <v>0</v>
      </c>
      <c r="M161" s="23">
        <v>195</v>
      </c>
      <c r="N161" s="23">
        <v>195</v>
      </c>
      <c r="O161" s="154"/>
      <c r="P161" s="145"/>
      <c r="Q161" s="145"/>
      <c r="R161" s="145"/>
      <c r="S161" s="145"/>
      <c r="T161" s="145"/>
      <c r="U161" s="145"/>
      <c r="V161" s="145"/>
    </row>
    <row r="162" spans="1:22" ht="39.75" customHeight="1">
      <c r="A162" s="187"/>
      <c r="B162" s="148"/>
      <c r="C162" s="77"/>
      <c r="D162" s="146"/>
      <c r="E162" s="146"/>
      <c r="F162" s="29" t="str">
        <f t="shared" si="66"/>
        <v>Поступлений в местный бюджет  целевого характера</v>
      </c>
      <c r="G162" s="43">
        <f t="shared" si="67"/>
        <v>100000</v>
      </c>
      <c r="H162" s="43">
        <f t="shared" si="68"/>
        <v>100000</v>
      </c>
      <c r="I162" s="23">
        <v>0</v>
      </c>
      <c r="J162" s="23">
        <v>0</v>
      </c>
      <c r="K162" s="23">
        <v>0</v>
      </c>
      <c r="L162" s="23">
        <v>0</v>
      </c>
      <c r="M162" s="23">
        <v>100000</v>
      </c>
      <c r="N162" s="23">
        <v>100000</v>
      </c>
      <c r="O162" s="154"/>
      <c r="P162" s="145"/>
      <c r="Q162" s="145"/>
      <c r="R162" s="145"/>
      <c r="S162" s="145"/>
      <c r="T162" s="145"/>
      <c r="U162" s="145"/>
      <c r="V162" s="145"/>
    </row>
    <row r="163" spans="1:22" ht="39.75" customHeight="1">
      <c r="A163" s="187"/>
      <c r="B163" s="148"/>
      <c r="C163" s="77"/>
      <c r="D163" s="146"/>
      <c r="E163" s="146"/>
      <c r="F163" s="29" t="str">
        <f t="shared" si="66"/>
        <v>Иных источников финансирования, предусмотренных законодательством</v>
      </c>
      <c r="G163" s="43">
        <v>0</v>
      </c>
      <c r="H163" s="43">
        <v>0</v>
      </c>
      <c r="I163" s="43">
        <v>0</v>
      </c>
      <c r="J163" s="43">
        <v>0</v>
      </c>
      <c r="K163" s="43">
        <v>0</v>
      </c>
      <c r="L163" s="43">
        <v>0</v>
      </c>
      <c r="M163" s="43">
        <v>0</v>
      </c>
      <c r="N163" s="43">
        <v>0</v>
      </c>
      <c r="O163" s="154"/>
      <c r="P163" s="145"/>
      <c r="Q163" s="145"/>
      <c r="R163" s="145"/>
      <c r="S163" s="145"/>
      <c r="T163" s="145"/>
      <c r="U163" s="145"/>
      <c r="V163" s="145"/>
    </row>
    <row r="164" spans="1:22" ht="39.75" customHeight="1">
      <c r="A164" s="188"/>
      <c r="B164" s="149"/>
      <c r="C164" s="77"/>
      <c r="D164" s="146"/>
      <c r="E164" s="146"/>
      <c r="F164" s="29" t="str">
        <f t="shared" si="66"/>
        <v>Переходящего остатка бюджетных средств</v>
      </c>
      <c r="G164" s="43">
        <v>0</v>
      </c>
      <c r="H164" s="43">
        <v>0</v>
      </c>
      <c r="I164" s="43">
        <v>0</v>
      </c>
      <c r="J164" s="43">
        <v>0</v>
      </c>
      <c r="K164" s="43">
        <v>0</v>
      </c>
      <c r="L164" s="43">
        <v>0</v>
      </c>
      <c r="M164" s="43">
        <v>0</v>
      </c>
      <c r="N164" s="43">
        <v>0</v>
      </c>
      <c r="O164" s="155"/>
      <c r="P164" s="145"/>
      <c r="Q164" s="145"/>
      <c r="R164" s="145"/>
      <c r="S164" s="145"/>
      <c r="T164" s="145"/>
      <c r="U164" s="145"/>
      <c r="V164" s="145"/>
    </row>
    <row r="165" spans="1:22" ht="31.5" customHeight="1">
      <c r="A165" s="32" t="s">
        <v>60</v>
      </c>
      <c r="B165" s="254" t="s">
        <v>51</v>
      </c>
      <c r="C165" s="255"/>
      <c r="D165" s="255"/>
      <c r="E165" s="255"/>
      <c r="F165" s="255"/>
      <c r="G165" s="255"/>
      <c r="H165" s="255"/>
      <c r="I165" s="255"/>
      <c r="J165" s="255"/>
      <c r="K165" s="255"/>
      <c r="L165" s="255"/>
      <c r="M165" s="255"/>
      <c r="N165" s="255"/>
      <c r="O165" s="255"/>
      <c r="P165" s="255"/>
      <c r="Q165" s="255"/>
      <c r="R165" s="255"/>
      <c r="S165" s="62"/>
      <c r="T165" s="62"/>
      <c r="U165" s="133"/>
      <c r="V165" s="133"/>
    </row>
    <row r="166" spans="1:22" ht="37.5" customHeight="1">
      <c r="A166" s="150" t="s">
        <v>69</v>
      </c>
      <c r="B166" s="156" t="s">
        <v>153</v>
      </c>
      <c r="C166" s="256"/>
      <c r="D166" s="146" t="s">
        <v>31</v>
      </c>
      <c r="E166" s="146" t="s">
        <v>62</v>
      </c>
      <c r="F166" s="35" t="s">
        <v>7</v>
      </c>
      <c r="G166" s="51">
        <f>I166+K166+M166</f>
        <v>20386218.509999998</v>
      </c>
      <c r="H166" s="51">
        <f>H176+H181+N166</f>
        <v>30778847.799999997</v>
      </c>
      <c r="I166" s="50">
        <f>I176</f>
        <v>6963279.1900000004</v>
      </c>
      <c r="J166" s="50">
        <f>J176</f>
        <v>6963279.1900000004</v>
      </c>
      <c r="K166" s="31">
        <f t="shared" ref="K166:L168" si="69">K176+K181</f>
        <v>3030310.03</v>
      </c>
      <c r="L166" s="31">
        <f t="shared" si="69"/>
        <v>3030310.03</v>
      </c>
      <c r="M166" s="31">
        <f>M167+M168+M177+M178</f>
        <v>10392629.289999999</v>
      </c>
      <c r="N166" s="31">
        <f>N167+N168+N177+N178</f>
        <v>10392629.289999999</v>
      </c>
      <c r="O166" s="150" t="s">
        <v>8</v>
      </c>
      <c r="P166" s="150" t="s">
        <v>8</v>
      </c>
      <c r="Q166" s="150" t="s">
        <v>8</v>
      </c>
      <c r="R166" s="150" t="s">
        <v>8</v>
      </c>
      <c r="S166" s="146" t="s">
        <v>8</v>
      </c>
      <c r="T166" s="146" t="s">
        <v>8</v>
      </c>
      <c r="U166" s="146" t="s">
        <v>8</v>
      </c>
      <c r="V166" s="146" t="s">
        <v>8</v>
      </c>
    </row>
    <row r="167" spans="1:22" ht="46.5" customHeight="1">
      <c r="A167" s="171"/>
      <c r="B167" s="238"/>
      <c r="C167" s="237"/>
      <c r="D167" s="146"/>
      <c r="E167" s="146"/>
      <c r="F167" s="35" t="s">
        <v>79</v>
      </c>
      <c r="G167" s="51">
        <f t="shared" ref="G167:G169" si="70">I167+K167+M167</f>
        <v>204039.51</v>
      </c>
      <c r="H167" s="51">
        <f t="shared" ref="H167:H168" si="71">H177+H182+N167</f>
        <v>307965.8</v>
      </c>
      <c r="I167" s="50">
        <f>I177</f>
        <v>69803.19</v>
      </c>
      <c r="J167" s="50">
        <f>J177</f>
        <v>69803.19</v>
      </c>
      <c r="K167" s="31">
        <f t="shared" si="69"/>
        <v>30310.03</v>
      </c>
      <c r="L167" s="31">
        <f t="shared" si="69"/>
        <v>30310.03</v>
      </c>
      <c r="M167" s="31">
        <f>M177+M182</f>
        <v>103926.29</v>
      </c>
      <c r="N167" s="31">
        <f>N177+N182</f>
        <v>103926.29</v>
      </c>
      <c r="O167" s="171"/>
      <c r="P167" s="171"/>
      <c r="Q167" s="171"/>
      <c r="R167" s="171"/>
      <c r="S167" s="146"/>
      <c r="T167" s="146"/>
      <c r="U167" s="146"/>
      <c r="V167" s="146"/>
    </row>
    <row r="168" spans="1:22" ht="39.75" customHeight="1">
      <c r="A168" s="171"/>
      <c r="B168" s="238"/>
      <c r="C168" s="237"/>
      <c r="D168" s="146"/>
      <c r="E168" s="146"/>
      <c r="F168" s="35" t="s">
        <v>80</v>
      </c>
      <c r="G168" s="51">
        <f t="shared" si="70"/>
        <v>20182179</v>
      </c>
      <c r="H168" s="51">
        <f t="shared" si="71"/>
        <v>30470882</v>
      </c>
      <c r="I168" s="50">
        <f>I178</f>
        <v>6893476</v>
      </c>
      <c r="J168" s="25">
        <f>+J173+J178+J183</f>
        <v>6893476</v>
      </c>
      <c r="K168" s="31">
        <f t="shared" si="69"/>
        <v>3000000</v>
      </c>
      <c r="L168" s="31">
        <f t="shared" si="69"/>
        <v>3000000</v>
      </c>
      <c r="M168" s="31">
        <f>M178+M183</f>
        <v>10288703</v>
      </c>
      <c r="N168" s="31">
        <f>N178+N183</f>
        <v>10288703</v>
      </c>
      <c r="O168" s="171"/>
      <c r="P168" s="171"/>
      <c r="Q168" s="171"/>
      <c r="R168" s="171"/>
      <c r="S168" s="146"/>
      <c r="T168" s="146"/>
      <c r="U168" s="146"/>
      <c r="V168" s="146"/>
    </row>
    <row r="169" spans="1:22" ht="36" customHeight="1">
      <c r="A169" s="171"/>
      <c r="B169" s="238"/>
      <c r="C169" s="237"/>
      <c r="D169" s="146"/>
      <c r="E169" s="146"/>
      <c r="F169" s="35" t="s">
        <v>81</v>
      </c>
      <c r="G169" s="51">
        <f t="shared" si="70"/>
        <v>0</v>
      </c>
      <c r="H169" s="43">
        <f>SUM(J169:J169)</f>
        <v>0</v>
      </c>
      <c r="I169" s="25">
        <v>0</v>
      </c>
      <c r="J169" s="25">
        <f>+J174+J179+J184</f>
        <v>0</v>
      </c>
      <c r="K169" s="31">
        <v>0</v>
      </c>
      <c r="L169" s="31">
        <v>0</v>
      </c>
      <c r="M169" s="31">
        <v>0</v>
      </c>
      <c r="N169" s="31">
        <v>0</v>
      </c>
      <c r="O169" s="171"/>
      <c r="P169" s="171"/>
      <c r="Q169" s="171"/>
      <c r="R169" s="171"/>
      <c r="S169" s="146"/>
      <c r="T169" s="146"/>
      <c r="U169" s="146"/>
      <c r="V169" s="146"/>
    </row>
    <row r="170" spans="1:22" ht="33.75" customHeight="1">
      <c r="A170" s="172"/>
      <c r="B170" s="239"/>
      <c r="C170" s="240"/>
      <c r="D170" s="146"/>
      <c r="E170" s="146"/>
      <c r="F170" s="35" t="s">
        <v>14</v>
      </c>
      <c r="G170" s="51">
        <f>G180</f>
        <v>0</v>
      </c>
      <c r="H170" s="43">
        <f>SUM(J170:J170)</f>
        <v>0</v>
      </c>
      <c r="I170" s="25">
        <v>0</v>
      </c>
      <c r="J170" s="25">
        <f>+J175+J180+J185</f>
        <v>0</v>
      </c>
      <c r="K170" s="31">
        <v>0</v>
      </c>
      <c r="L170" s="31">
        <v>0</v>
      </c>
      <c r="M170" s="31">
        <v>0</v>
      </c>
      <c r="N170" s="31">
        <v>0</v>
      </c>
      <c r="O170" s="172"/>
      <c r="P170" s="172"/>
      <c r="Q170" s="172"/>
      <c r="R170" s="172"/>
      <c r="S170" s="146"/>
      <c r="T170" s="146"/>
      <c r="U170" s="146"/>
      <c r="V170" s="146"/>
    </row>
    <row r="171" spans="1:22" ht="24.75" hidden="1" customHeight="1">
      <c r="A171" s="150" t="s">
        <v>39</v>
      </c>
      <c r="B171" s="248" t="s">
        <v>99</v>
      </c>
      <c r="C171" s="249"/>
      <c r="D171" s="146" t="s">
        <v>31</v>
      </c>
      <c r="E171" s="146" t="s">
        <v>62</v>
      </c>
      <c r="F171" s="16" t="s">
        <v>7</v>
      </c>
      <c r="G171" s="16"/>
      <c r="H171" s="27">
        <f>SUM(H172:H175)</f>
        <v>0</v>
      </c>
      <c r="I171" s="24"/>
      <c r="J171" s="28">
        <f>SUM(J172:J175)</f>
        <v>0</v>
      </c>
      <c r="K171" s="61"/>
      <c r="L171" s="61"/>
      <c r="M171" s="61"/>
      <c r="N171" s="61"/>
      <c r="O171" s="150" t="s">
        <v>17</v>
      </c>
      <c r="P171" s="150" t="s">
        <v>19</v>
      </c>
      <c r="Q171" s="150" t="s">
        <v>8</v>
      </c>
      <c r="R171" s="150" t="s">
        <v>8</v>
      </c>
      <c r="S171" s="146"/>
      <c r="T171" s="146"/>
      <c r="U171" s="133"/>
      <c r="V171" s="133"/>
    </row>
    <row r="172" spans="1:22" ht="63" hidden="1" customHeight="1">
      <c r="A172" s="151"/>
      <c r="B172" s="250"/>
      <c r="C172" s="251"/>
      <c r="D172" s="146"/>
      <c r="E172" s="146"/>
      <c r="F172" s="16" t="s">
        <v>79</v>
      </c>
      <c r="G172" s="16"/>
      <c r="H172" s="27">
        <f>SUM(J172:J172)</f>
        <v>0</v>
      </c>
      <c r="I172" s="24"/>
      <c r="J172" s="17">
        <v>0</v>
      </c>
      <c r="K172" s="59"/>
      <c r="L172" s="59"/>
      <c r="M172" s="59"/>
      <c r="N172" s="59"/>
      <c r="O172" s="151"/>
      <c r="P172" s="151"/>
      <c r="Q172" s="151"/>
      <c r="R172" s="151"/>
      <c r="S172" s="146"/>
      <c r="T172" s="146"/>
      <c r="U172" s="133"/>
      <c r="V172" s="133"/>
    </row>
    <row r="173" spans="1:22" ht="33.75" hidden="1" customHeight="1">
      <c r="A173" s="151"/>
      <c r="B173" s="250"/>
      <c r="C173" s="251"/>
      <c r="D173" s="146"/>
      <c r="E173" s="146"/>
      <c r="F173" s="16" t="s">
        <v>80</v>
      </c>
      <c r="G173" s="16"/>
      <c r="H173" s="27">
        <f>SUM(J173:J173)</f>
        <v>0</v>
      </c>
      <c r="I173" s="24"/>
      <c r="J173" s="17">
        <v>0</v>
      </c>
      <c r="K173" s="59"/>
      <c r="L173" s="59"/>
      <c r="M173" s="59"/>
      <c r="N173" s="59"/>
      <c r="O173" s="151"/>
      <c r="P173" s="151"/>
      <c r="Q173" s="151"/>
      <c r="R173" s="151"/>
      <c r="S173" s="146"/>
      <c r="T173" s="146"/>
      <c r="U173" s="133"/>
      <c r="V173" s="133"/>
    </row>
    <row r="174" spans="1:22" ht="47.25" hidden="1" customHeight="1">
      <c r="A174" s="151"/>
      <c r="B174" s="250"/>
      <c r="C174" s="251"/>
      <c r="D174" s="146"/>
      <c r="E174" s="146"/>
      <c r="F174" s="16" t="s">
        <v>81</v>
      </c>
      <c r="G174" s="16"/>
      <c r="H174" s="27">
        <f>SUM(J174:J174)</f>
        <v>0</v>
      </c>
      <c r="I174" s="24"/>
      <c r="J174" s="17">
        <v>0</v>
      </c>
      <c r="K174" s="59"/>
      <c r="L174" s="59"/>
      <c r="M174" s="59"/>
      <c r="N174" s="59"/>
      <c r="O174" s="151"/>
      <c r="P174" s="151"/>
      <c r="Q174" s="151"/>
      <c r="R174" s="151"/>
      <c r="S174" s="146"/>
      <c r="T174" s="146"/>
      <c r="U174" s="133"/>
      <c r="V174" s="133"/>
    </row>
    <row r="175" spans="1:22" ht="40.5" hidden="1" customHeight="1">
      <c r="A175" s="152"/>
      <c r="B175" s="252"/>
      <c r="C175" s="253"/>
      <c r="D175" s="146"/>
      <c r="E175" s="146"/>
      <c r="F175" s="16" t="s">
        <v>14</v>
      </c>
      <c r="G175" s="16"/>
      <c r="H175" s="27">
        <f>SUM(J175:J175)</f>
        <v>0</v>
      </c>
      <c r="I175" s="24"/>
      <c r="J175" s="17">
        <v>0</v>
      </c>
      <c r="K175" s="60"/>
      <c r="L175" s="60"/>
      <c r="M175" s="60"/>
      <c r="N175" s="60"/>
      <c r="O175" s="152"/>
      <c r="P175" s="152"/>
      <c r="Q175" s="152"/>
      <c r="R175" s="152"/>
      <c r="S175" s="146"/>
      <c r="T175" s="146"/>
      <c r="U175" s="133"/>
      <c r="V175" s="133"/>
    </row>
    <row r="176" spans="1:22" ht="27.75" customHeight="1">
      <c r="A176" s="150" t="s">
        <v>39</v>
      </c>
      <c r="B176" s="156" t="s">
        <v>103</v>
      </c>
      <c r="C176" s="157"/>
      <c r="D176" s="146" t="s">
        <v>31</v>
      </c>
      <c r="E176" s="146" t="s">
        <v>62</v>
      </c>
      <c r="F176" s="16" t="s">
        <v>7</v>
      </c>
      <c r="G176" s="43">
        <f>I176</f>
        <v>6963279.1900000004</v>
      </c>
      <c r="H176" s="27">
        <f>SUM(H177:H180)</f>
        <v>6963279.1900000004</v>
      </c>
      <c r="I176" s="17">
        <f>I177+I178+I179</f>
        <v>6963279.1900000004</v>
      </c>
      <c r="J176" s="17">
        <f>SUM(J177:J180)</f>
        <v>6963279.1900000004</v>
      </c>
      <c r="K176" s="23">
        <v>0</v>
      </c>
      <c r="L176" s="23">
        <v>0</v>
      </c>
      <c r="M176" s="23">
        <v>0</v>
      </c>
      <c r="N176" s="23">
        <v>0</v>
      </c>
      <c r="O176" s="257" t="s">
        <v>83</v>
      </c>
      <c r="P176" s="150" t="s">
        <v>25</v>
      </c>
      <c r="Q176" s="150" t="s">
        <v>114</v>
      </c>
      <c r="R176" s="150" t="s">
        <v>118</v>
      </c>
      <c r="S176" s="146" t="s">
        <v>8</v>
      </c>
      <c r="T176" s="146" t="s">
        <v>8</v>
      </c>
      <c r="U176" s="146" t="s">
        <v>8</v>
      </c>
      <c r="V176" s="146" t="s">
        <v>8</v>
      </c>
    </row>
    <row r="177" spans="1:22" ht="48" customHeight="1">
      <c r="A177" s="151"/>
      <c r="B177" s="158"/>
      <c r="C177" s="159"/>
      <c r="D177" s="146"/>
      <c r="E177" s="146"/>
      <c r="F177" s="16" t="s">
        <v>79</v>
      </c>
      <c r="G177" s="43">
        <f>I177</f>
        <v>69803.19</v>
      </c>
      <c r="H177" s="27">
        <f>SUM(J177:J177)</f>
        <v>69803.19</v>
      </c>
      <c r="I177" s="17">
        <v>69803.19</v>
      </c>
      <c r="J177" s="17">
        <v>69803.19</v>
      </c>
      <c r="K177" s="23">
        <v>0</v>
      </c>
      <c r="L177" s="23">
        <v>0</v>
      </c>
      <c r="M177" s="23">
        <v>0</v>
      </c>
      <c r="N177" s="23">
        <v>0</v>
      </c>
      <c r="O177" s="258"/>
      <c r="P177" s="151"/>
      <c r="Q177" s="151"/>
      <c r="R177" s="151"/>
      <c r="S177" s="146"/>
      <c r="T177" s="146"/>
      <c r="U177" s="146"/>
      <c r="V177" s="146"/>
    </row>
    <row r="178" spans="1:22" ht="35.25" customHeight="1">
      <c r="A178" s="151"/>
      <c r="B178" s="158"/>
      <c r="C178" s="159"/>
      <c r="D178" s="146"/>
      <c r="E178" s="146"/>
      <c r="F178" s="16" t="s">
        <v>80</v>
      </c>
      <c r="G178" s="43">
        <f>I178</f>
        <v>6893476</v>
      </c>
      <c r="H178" s="27">
        <f>SUM(J178:J178)</f>
        <v>6893476</v>
      </c>
      <c r="I178" s="17">
        <v>6893476</v>
      </c>
      <c r="J178" s="17">
        <v>6893476</v>
      </c>
      <c r="K178" s="23">
        <v>0</v>
      </c>
      <c r="L178" s="23">
        <v>0</v>
      </c>
      <c r="M178" s="23">
        <v>0</v>
      </c>
      <c r="N178" s="23">
        <v>0</v>
      </c>
      <c r="O178" s="258"/>
      <c r="P178" s="151"/>
      <c r="Q178" s="151"/>
      <c r="R178" s="151"/>
      <c r="S178" s="146"/>
      <c r="T178" s="146"/>
      <c r="U178" s="146"/>
      <c r="V178" s="146"/>
    </row>
    <row r="179" spans="1:22" ht="42.75" customHeight="1">
      <c r="A179" s="151"/>
      <c r="B179" s="158"/>
      <c r="C179" s="159"/>
      <c r="D179" s="146"/>
      <c r="E179" s="146"/>
      <c r="F179" s="16" t="s">
        <v>81</v>
      </c>
      <c r="G179" s="43">
        <f>I179</f>
        <v>0</v>
      </c>
      <c r="H179" s="27">
        <f>SUM(J179:J179)</f>
        <v>0</v>
      </c>
      <c r="I179" s="17">
        <v>0</v>
      </c>
      <c r="J179" s="17">
        <v>0</v>
      </c>
      <c r="K179" s="23">
        <v>0</v>
      </c>
      <c r="L179" s="23">
        <v>0</v>
      </c>
      <c r="M179" s="23">
        <v>0</v>
      </c>
      <c r="N179" s="23">
        <v>0</v>
      </c>
      <c r="O179" s="258"/>
      <c r="P179" s="151"/>
      <c r="Q179" s="151"/>
      <c r="R179" s="151"/>
      <c r="S179" s="146"/>
      <c r="T179" s="146"/>
      <c r="U179" s="146"/>
      <c r="V179" s="146"/>
    </row>
    <row r="180" spans="1:22" ht="39" customHeight="1">
      <c r="A180" s="152"/>
      <c r="B180" s="160"/>
      <c r="C180" s="161"/>
      <c r="D180" s="146"/>
      <c r="E180" s="146"/>
      <c r="F180" s="16" t="s">
        <v>14</v>
      </c>
      <c r="G180" s="43">
        <f>I180</f>
        <v>0</v>
      </c>
      <c r="H180" s="27">
        <f>SUM(J180:J180)</f>
        <v>0</v>
      </c>
      <c r="I180" s="17">
        <v>0</v>
      </c>
      <c r="J180" s="17">
        <v>0</v>
      </c>
      <c r="K180" s="23">
        <v>0</v>
      </c>
      <c r="L180" s="23">
        <v>0</v>
      </c>
      <c r="M180" s="23">
        <v>0</v>
      </c>
      <c r="N180" s="23">
        <v>0</v>
      </c>
      <c r="O180" s="259"/>
      <c r="P180" s="152"/>
      <c r="Q180" s="152"/>
      <c r="R180" s="152"/>
      <c r="S180" s="146"/>
      <c r="T180" s="146"/>
      <c r="U180" s="146"/>
      <c r="V180" s="146"/>
    </row>
    <row r="181" spans="1:22" ht="34.5" customHeight="1">
      <c r="A181" s="150" t="s">
        <v>40</v>
      </c>
      <c r="B181" s="156" t="s">
        <v>212</v>
      </c>
      <c r="C181" s="157"/>
      <c r="D181" s="146" t="s">
        <v>31</v>
      </c>
      <c r="E181" s="146" t="s">
        <v>62</v>
      </c>
      <c r="F181" s="16" t="s">
        <v>7</v>
      </c>
      <c r="G181" s="43">
        <f>K181+M181</f>
        <v>13422939.319999998</v>
      </c>
      <c r="H181" s="43">
        <f>L181+N181</f>
        <v>13422939.319999998</v>
      </c>
      <c r="I181" s="17">
        <v>0</v>
      </c>
      <c r="J181" s="17">
        <f>SUM(J182:J185)</f>
        <v>0</v>
      </c>
      <c r="K181" s="23">
        <f>K182+K183</f>
        <v>3030310.03</v>
      </c>
      <c r="L181" s="23">
        <f>L182+L183</f>
        <v>3030310.03</v>
      </c>
      <c r="M181" s="23">
        <f>M182+M183</f>
        <v>10392629.289999999</v>
      </c>
      <c r="N181" s="23">
        <f>N182+N183</f>
        <v>10392629.289999999</v>
      </c>
      <c r="O181" s="147" t="s">
        <v>277</v>
      </c>
      <c r="P181" s="150" t="s">
        <v>139</v>
      </c>
      <c r="Q181" s="150" t="s">
        <v>8</v>
      </c>
      <c r="R181" s="150" t="s">
        <v>8</v>
      </c>
      <c r="S181" s="146" t="s">
        <v>192</v>
      </c>
      <c r="T181" s="146" t="s">
        <v>192</v>
      </c>
      <c r="U181" s="146" t="s">
        <v>266</v>
      </c>
      <c r="V181" s="146" t="s">
        <v>266</v>
      </c>
    </row>
    <row r="182" spans="1:22" ht="56.25" customHeight="1">
      <c r="A182" s="151"/>
      <c r="B182" s="158"/>
      <c r="C182" s="159"/>
      <c r="D182" s="146"/>
      <c r="E182" s="146"/>
      <c r="F182" s="16" t="s">
        <v>79</v>
      </c>
      <c r="G182" s="43">
        <f t="shared" ref="G182:G183" si="72">K182+M182</f>
        <v>134236.32</v>
      </c>
      <c r="H182" s="43">
        <f t="shared" ref="H182:H183" si="73">L182+N182</f>
        <v>134236.32</v>
      </c>
      <c r="I182" s="17">
        <v>0</v>
      </c>
      <c r="J182" s="17">
        <v>0</v>
      </c>
      <c r="K182" s="23">
        <v>30310.03</v>
      </c>
      <c r="L182" s="23">
        <v>30310.03</v>
      </c>
      <c r="M182" s="23">
        <v>103926.29</v>
      </c>
      <c r="N182" s="23">
        <v>103926.29</v>
      </c>
      <c r="O182" s="148"/>
      <c r="P182" s="151"/>
      <c r="Q182" s="151"/>
      <c r="R182" s="151"/>
      <c r="S182" s="146"/>
      <c r="T182" s="146"/>
      <c r="U182" s="146"/>
      <c r="V182" s="146"/>
    </row>
    <row r="183" spans="1:22" ht="33.75" customHeight="1">
      <c r="A183" s="151"/>
      <c r="B183" s="158"/>
      <c r="C183" s="159"/>
      <c r="D183" s="146"/>
      <c r="E183" s="146"/>
      <c r="F183" s="16" t="s">
        <v>80</v>
      </c>
      <c r="G183" s="43">
        <f t="shared" si="72"/>
        <v>13288703</v>
      </c>
      <c r="H183" s="43">
        <f t="shared" si="73"/>
        <v>13288703</v>
      </c>
      <c r="I183" s="17">
        <v>0</v>
      </c>
      <c r="J183" s="17">
        <v>0</v>
      </c>
      <c r="K183" s="23">
        <v>3000000</v>
      </c>
      <c r="L183" s="23">
        <v>3000000</v>
      </c>
      <c r="M183" s="23">
        <v>10288703</v>
      </c>
      <c r="N183" s="23">
        <v>10288703</v>
      </c>
      <c r="O183" s="148"/>
      <c r="P183" s="151"/>
      <c r="Q183" s="151"/>
      <c r="R183" s="151"/>
      <c r="S183" s="146"/>
      <c r="T183" s="146"/>
      <c r="U183" s="146"/>
      <c r="V183" s="146"/>
    </row>
    <row r="184" spans="1:22" ht="57" customHeight="1">
      <c r="A184" s="151"/>
      <c r="B184" s="158"/>
      <c r="C184" s="159"/>
      <c r="D184" s="146"/>
      <c r="E184" s="146"/>
      <c r="F184" s="16" t="s">
        <v>81</v>
      </c>
      <c r="G184" s="46">
        <f>I184</f>
        <v>0</v>
      </c>
      <c r="H184" s="27">
        <f>SUM(J184:J184)</f>
        <v>0</v>
      </c>
      <c r="I184" s="17">
        <v>0</v>
      </c>
      <c r="J184" s="17">
        <v>0</v>
      </c>
      <c r="K184" s="23">
        <v>0</v>
      </c>
      <c r="L184" s="23">
        <v>0</v>
      </c>
      <c r="M184" s="23">
        <v>0</v>
      </c>
      <c r="N184" s="23">
        <v>0</v>
      </c>
      <c r="O184" s="148"/>
      <c r="P184" s="151"/>
      <c r="Q184" s="151"/>
      <c r="R184" s="151"/>
      <c r="S184" s="146"/>
      <c r="T184" s="146"/>
      <c r="U184" s="146"/>
      <c r="V184" s="146"/>
    </row>
    <row r="185" spans="1:22" ht="30.75" customHeight="1">
      <c r="A185" s="152"/>
      <c r="B185" s="160"/>
      <c r="C185" s="161"/>
      <c r="D185" s="146"/>
      <c r="E185" s="146"/>
      <c r="F185" s="16" t="s">
        <v>14</v>
      </c>
      <c r="G185" s="46">
        <f>I185</f>
        <v>0</v>
      </c>
      <c r="H185" s="27">
        <f>SUM(J185:J185)</f>
        <v>0</v>
      </c>
      <c r="I185" s="17">
        <v>0</v>
      </c>
      <c r="J185" s="17">
        <v>0</v>
      </c>
      <c r="K185" s="23">
        <v>0</v>
      </c>
      <c r="L185" s="23">
        <v>0</v>
      </c>
      <c r="M185" s="23">
        <v>0</v>
      </c>
      <c r="N185" s="23">
        <v>0</v>
      </c>
      <c r="O185" s="149"/>
      <c r="P185" s="152"/>
      <c r="Q185" s="152"/>
      <c r="R185" s="152"/>
      <c r="S185" s="146"/>
      <c r="T185" s="146"/>
      <c r="U185" s="146"/>
      <c r="V185" s="146"/>
    </row>
    <row r="186" spans="1:22" ht="40.5" customHeight="1">
      <c r="A186" s="177" t="s">
        <v>26</v>
      </c>
      <c r="B186" s="177"/>
      <c r="C186" s="177"/>
      <c r="D186" s="177"/>
      <c r="E186" s="177"/>
      <c r="F186" s="177"/>
      <c r="G186" s="177"/>
      <c r="H186" s="177"/>
      <c r="I186" s="177"/>
      <c r="J186" s="177"/>
      <c r="K186" s="177"/>
      <c r="L186" s="177"/>
      <c r="M186" s="177"/>
      <c r="N186" s="177"/>
      <c r="O186" s="177"/>
      <c r="P186" s="177"/>
      <c r="Q186" s="177"/>
      <c r="R186" s="177"/>
      <c r="S186" s="63"/>
      <c r="T186" s="63"/>
      <c r="U186" s="133"/>
      <c r="V186" s="133"/>
    </row>
    <row r="187" spans="1:22" ht="36.75" customHeight="1">
      <c r="A187" s="146" t="s">
        <v>65</v>
      </c>
      <c r="B187" s="173" t="s">
        <v>154</v>
      </c>
      <c r="C187" s="215"/>
      <c r="D187" s="146" t="s">
        <v>31</v>
      </c>
      <c r="E187" s="146" t="s">
        <v>62</v>
      </c>
      <c r="F187" s="35" t="s">
        <v>7</v>
      </c>
      <c r="G187" s="51">
        <f>I187+K187+M187</f>
        <v>3533642.96</v>
      </c>
      <c r="H187" s="51">
        <f>J187+L187+N187</f>
        <v>3533642.94</v>
      </c>
      <c r="I187" s="17">
        <f>I188+I189+I190+I191</f>
        <v>1745846.63</v>
      </c>
      <c r="J187" s="17">
        <f>SUM(J188:J191)</f>
        <v>1745846.6099999999</v>
      </c>
      <c r="K187" s="17">
        <f t="shared" ref="K187:L187" si="74">SUM(K188:K191)</f>
        <v>0</v>
      </c>
      <c r="L187" s="17">
        <f t="shared" si="74"/>
        <v>0</v>
      </c>
      <c r="M187" s="17">
        <f>M197</f>
        <v>1787796.33</v>
      </c>
      <c r="N187" s="17">
        <f>N197</f>
        <v>1787796.33</v>
      </c>
      <c r="O187" s="150" t="s">
        <v>8</v>
      </c>
      <c r="P187" s="150" t="s">
        <v>8</v>
      </c>
      <c r="Q187" s="150" t="s">
        <v>8</v>
      </c>
      <c r="R187" s="150" t="s">
        <v>8</v>
      </c>
      <c r="S187" s="146" t="s">
        <v>8</v>
      </c>
      <c r="T187" s="146" t="s">
        <v>8</v>
      </c>
      <c r="U187" s="146" t="s">
        <v>8</v>
      </c>
      <c r="V187" s="146" t="s">
        <v>8</v>
      </c>
    </row>
    <row r="188" spans="1:22" ht="51" customHeight="1">
      <c r="A188" s="146"/>
      <c r="B188" s="216"/>
      <c r="C188" s="217"/>
      <c r="D188" s="146"/>
      <c r="E188" s="146"/>
      <c r="F188" s="35" t="s">
        <v>79</v>
      </c>
      <c r="G188" s="51">
        <f t="shared" ref="G188:G189" si="75">I188+K188+M188</f>
        <v>40589.149999999994</v>
      </c>
      <c r="H188" s="51">
        <f t="shared" ref="H188:H189" si="76">J188+L188+N188</f>
        <v>40589.129999999997</v>
      </c>
      <c r="I188" s="17">
        <v>22711.19</v>
      </c>
      <c r="J188" s="17">
        <f>+J193</f>
        <v>22711.17</v>
      </c>
      <c r="K188" s="23">
        <v>0</v>
      </c>
      <c r="L188" s="23">
        <v>0</v>
      </c>
      <c r="M188" s="17">
        <f>M198</f>
        <v>17877.96</v>
      </c>
      <c r="N188" s="17">
        <f>N198</f>
        <v>17877.96</v>
      </c>
      <c r="O188" s="171"/>
      <c r="P188" s="171"/>
      <c r="Q188" s="171"/>
      <c r="R188" s="171"/>
      <c r="S188" s="146"/>
      <c r="T188" s="146"/>
      <c r="U188" s="146"/>
      <c r="V188" s="146"/>
    </row>
    <row r="189" spans="1:22" ht="36.75" customHeight="1">
      <c r="A189" s="146"/>
      <c r="B189" s="216"/>
      <c r="C189" s="217"/>
      <c r="D189" s="146"/>
      <c r="E189" s="146"/>
      <c r="F189" s="35" t="s">
        <v>80</v>
      </c>
      <c r="G189" s="51">
        <f t="shared" si="75"/>
        <v>3493053.81</v>
      </c>
      <c r="H189" s="51">
        <f t="shared" si="76"/>
        <v>3493053.81</v>
      </c>
      <c r="I189" s="17">
        <v>1723135.44</v>
      </c>
      <c r="J189" s="17">
        <f>+J194</f>
        <v>1723135.44</v>
      </c>
      <c r="K189" s="23">
        <v>0</v>
      </c>
      <c r="L189" s="23">
        <v>0</v>
      </c>
      <c r="M189" s="17">
        <f t="shared" ref="M189:N190" si="77">M199</f>
        <v>1769918.37</v>
      </c>
      <c r="N189" s="17">
        <f t="shared" si="77"/>
        <v>1769918.37</v>
      </c>
      <c r="O189" s="171"/>
      <c r="P189" s="171"/>
      <c r="Q189" s="171"/>
      <c r="R189" s="171"/>
      <c r="S189" s="146"/>
      <c r="T189" s="146"/>
      <c r="U189" s="146"/>
      <c r="V189" s="146"/>
    </row>
    <row r="190" spans="1:22" ht="43.5" customHeight="1">
      <c r="A190" s="146"/>
      <c r="B190" s="216"/>
      <c r="C190" s="217"/>
      <c r="D190" s="146"/>
      <c r="E190" s="146"/>
      <c r="F190" s="35" t="s">
        <v>81</v>
      </c>
      <c r="G190" s="51">
        <f t="shared" ref="G190:G196" si="78">I190</f>
        <v>0</v>
      </c>
      <c r="H190" s="27">
        <f>SUM(J190:J190)</f>
        <v>0</v>
      </c>
      <c r="I190" s="17">
        <v>0</v>
      </c>
      <c r="J190" s="17">
        <f>+J195</f>
        <v>0</v>
      </c>
      <c r="K190" s="23">
        <v>0</v>
      </c>
      <c r="L190" s="23">
        <v>0</v>
      </c>
      <c r="M190" s="17">
        <f t="shared" si="77"/>
        <v>0</v>
      </c>
      <c r="N190" s="23">
        <v>0</v>
      </c>
      <c r="O190" s="171"/>
      <c r="P190" s="171"/>
      <c r="Q190" s="171"/>
      <c r="R190" s="171"/>
      <c r="S190" s="146"/>
      <c r="T190" s="146"/>
      <c r="U190" s="146"/>
      <c r="V190" s="146"/>
    </row>
    <row r="191" spans="1:22" ht="36.75" customHeight="1">
      <c r="A191" s="146"/>
      <c r="B191" s="218"/>
      <c r="C191" s="219"/>
      <c r="D191" s="146"/>
      <c r="E191" s="146"/>
      <c r="F191" s="35" t="s">
        <v>14</v>
      </c>
      <c r="G191" s="51">
        <f t="shared" si="78"/>
        <v>0</v>
      </c>
      <c r="H191" s="27">
        <f>SUM(J191:J191)</f>
        <v>0</v>
      </c>
      <c r="I191" s="17">
        <v>0</v>
      </c>
      <c r="J191" s="17">
        <f>+J196</f>
        <v>0</v>
      </c>
      <c r="K191" s="23">
        <v>0</v>
      </c>
      <c r="L191" s="23">
        <v>0</v>
      </c>
      <c r="M191" s="23">
        <v>0</v>
      </c>
      <c r="N191" s="23">
        <v>0</v>
      </c>
      <c r="O191" s="172"/>
      <c r="P191" s="172"/>
      <c r="Q191" s="172"/>
      <c r="R191" s="172"/>
      <c r="S191" s="146"/>
      <c r="T191" s="146"/>
      <c r="U191" s="146"/>
      <c r="V191" s="146"/>
    </row>
    <row r="192" spans="1:22" ht="27" customHeight="1">
      <c r="A192" s="146" t="s">
        <v>43</v>
      </c>
      <c r="B192" s="173" t="s">
        <v>100</v>
      </c>
      <c r="C192" s="215"/>
      <c r="D192" s="146" t="s">
        <v>31</v>
      </c>
      <c r="E192" s="146" t="s">
        <v>62</v>
      </c>
      <c r="F192" s="16" t="s">
        <v>7</v>
      </c>
      <c r="G192" s="43">
        <f t="shared" si="78"/>
        <v>1745846.63</v>
      </c>
      <c r="H192" s="27">
        <f>SUM(H193:H196)</f>
        <v>1745846.6099999999</v>
      </c>
      <c r="I192" s="17">
        <f>I193+I194+I195+I196</f>
        <v>1745846.63</v>
      </c>
      <c r="J192" s="17">
        <f>SUM(J193:J196)</f>
        <v>1745846.6099999999</v>
      </c>
      <c r="K192" s="23">
        <v>0</v>
      </c>
      <c r="L192" s="23">
        <v>0</v>
      </c>
      <c r="M192" s="23">
        <f>M193+M194+M195+M196</f>
        <v>0</v>
      </c>
      <c r="N192" s="23">
        <f>N193+N194+N195+N196</f>
        <v>0</v>
      </c>
      <c r="O192" s="153" t="s">
        <v>106</v>
      </c>
      <c r="P192" s="142" t="s">
        <v>25</v>
      </c>
      <c r="Q192" s="142">
        <v>40</v>
      </c>
      <c r="R192" s="142">
        <v>40</v>
      </c>
      <c r="S192" s="146" t="s">
        <v>8</v>
      </c>
      <c r="T192" s="146" t="s">
        <v>8</v>
      </c>
      <c r="U192" s="146" t="s">
        <v>8</v>
      </c>
      <c r="V192" s="146" t="s">
        <v>8</v>
      </c>
    </row>
    <row r="193" spans="1:22" ht="48" customHeight="1">
      <c r="A193" s="146"/>
      <c r="B193" s="216"/>
      <c r="C193" s="217"/>
      <c r="D193" s="146"/>
      <c r="E193" s="146"/>
      <c r="F193" s="16" t="s">
        <v>79</v>
      </c>
      <c r="G193" s="43">
        <f t="shared" si="78"/>
        <v>22711.19</v>
      </c>
      <c r="H193" s="27">
        <f>SUM(J193:J193)</f>
        <v>22711.17</v>
      </c>
      <c r="I193" s="17">
        <v>22711.19</v>
      </c>
      <c r="J193" s="17">
        <v>22711.17</v>
      </c>
      <c r="K193" s="23">
        <v>0</v>
      </c>
      <c r="L193" s="23">
        <v>0</v>
      </c>
      <c r="M193" s="23">
        <v>0</v>
      </c>
      <c r="N193" s="23">
        <v>0</v>
      </c>
      <c r="O193" s="154"/>
      <c r="P193" s="143"/>
      <c r="Q193" s="143"/>
      <c r="R193" s="143"/>
      <c r="S193" s="146"/>
      <c r="T193" s="146"/>
      <c r="U193" s="146"/>
      <c r="V193" s="146"/>
    </row>
    <row r="194" spans="1:22" ht="32.25" customHeight="1">
      <c r="A194" s="146"/>
      <c r="B194" s="216"/>
      <c r="C194" s="217"/>
      <c r="D194" s="146"/>
      <c r="E194" s="146"/>
      <c r="F194" s="16" t="s">
        <v>80</v>
      </c>
      <c r="G194" s="43">
        <f t="shared" si="78"/>
        <v>1723135.44</v>
      </c>
      <c r="H194" s="27">
        <f>SUM(J194:J194)</f>
        <v>1723135.44</v>
      </c>
      <c r="I194" s="17">
        <v>1723135.44</v>
      </c>
      <c r="J194" s="17">
        <v>1723135.44</v>
      </c>
      <c r="K194" s="23">
        <v>0</v>
      </c>
      <c r="L194" s="23">
        <v>0</v>
      </c>
      <c r="M194" s="23">
        <v>0</v>
      </c>
      <c r="N194" s="23">
        <v>0</v>
      </c>
      <c r="O194" s="154"/>
      <c r="P194" s="143"/>
      <c r="Q194" s="143"/>
      <c r="R194" s="143"/>
      <c r="S194" s="146"/>
      <c r="T194" s="146"/>
      <c r="U194" s="146"/>
      <c r="V194" s="146"/>
    </row>
    <row r="195" spans="1:22" ht="39" customHeight="1">
      <c r="A195" s="146"/>
      <c r="B195" s="216"/>
      <c r="C195" s="217"/>
      <c r="D195" s="146"/>
      <c r="E195" s="146"/>
      <c r="F195" s="16" t="s">
        <v>81</v>
      </c>
      <c r="G195" s="43">
        <f t="shared" si="78"/>
        <v>0</v>
      </c>
      <c r="H195" s="27">
        <f>SUM(J195:J195)</f>
        <v>0</v>
      </c>
      <c r="I195" s="17">
        <v>0</v>
      </c>
      <c r="J195" s="17">
        <v>0</v>
      </c>
      <c r="K195" s="23">
        <v>0</v>
      </c>
      <c r="L195" s="23">
        <v>0</v>
      </c>
      <c r="M195" s="23">
        <v>0</v>
      </c>
      <c r="N195" s="23">
        <v>0</v>
      </c>
      <c r="O195" s="154"/>
      <c r="P195" s="143"/>
      <c r="Q195" s="143"/>
      <c r="R195" s="143"/>
      <c r="S195" s="146"/>
      <c r="T195" s="146"/>
      <c r="U195" s="146"/>
      <c r="V195" s="146"/>
    </row>
    <row r="196" spans="1:22" ht="40.5" customHeight="1">
      <c r="A196" s="146"/>
      <c r="B196" s="218"/>
      <c r="C196" s="219"/>
      <c r="D196" s="146"/>
      <c r="E196" s="146"/>
      <c r="F196" s="16" t="s">
        <v>14</v>
      </c>
      <c r="G196" s="43">
        <f t="shared" si="78"/>
        <v>0</v>
      </c>
      <c r="H196" s="27">
        <f>SUM(J196:J196)</f>
        <v>0</v>
      </c>
      <c r="I196" s="17">
        <v>0</v>
      </c>
      <c r="J196" s="17">
        <v>0</v>
      </c>
      <c r="K196" s="23">
        <v>0</v>
      </c>
      <c r="L196" s="23">
        <v>0</v>
      </c>
      <c r="M196" s="23">
        <v>0</v>
      </c>
      <c r="N196" s="23">
        <v>0</v>
      </c>
      <c r="O196" s="155"/>
      <c r="P196" s="143"/>
      <c r="Q196" s="144"/>
      <c r="R196" s="143"/>
      <c r="S196" s="146"/>
      <c r="T196" s="146"/>
      <c r="U196" s="146"/>
      <c r="V196" s="146"/>
    </row>
    <row r="197" spans="1:22" ht="40.5" customHeight="1">
      <c r="A197" s="146" t="s">
        <v>44</v>
      </c>
      <c r="B197" s="173" t="s">
        <v>278</v>
      </c>
      <c r="C197" s="113"/>
      <c r="D197" s="146" t="s">
        <v>31</v>
      </c>
      <c r="E197" s="146" t="s">
        <v>62</v>
      </c>
      <c r="F197" s="111" t="str">
        <f>F192</f>
        <v>Всего, из них раходы за счет:</v>
      </c>
      <c r="G197" s="43">
        <f>M197</f>
        <v>1787796.33</v>
      </c>
      <c r="H197" s="43">
        <f>N197</f>
        <v>1787796.33</v>
      </c>
      <c r="I197" s="17">
        <v>0</v>
      </c>
      <c r="J197" s="17">
        <v>0</v>
      </c>
      <c r="K197" s="17">
        <v>0</v>
      </c>
      <c r="L197" s="17">
        <v>0</v>
      </c>
      <c r="M197" s="23">
        <f>M198+M199+M200+M201</f>
        <v>1787796.33</v>
      </c>
      <c r="N197" s="23">
        <f>N198+N199+N200+N201</f>
        <v>1787796.33</v>
      </c>
      <c r="O197" s="142" t="s">
        <v>279</v>
      </c>
      <c r="P197" s="145" t="s">
        <v>139</v>
      </c>
      <c r="Q197" s="145" t="s">
        <v>8</v>
      </c>
      <c r="R197" s="145" t="s">
        <v>8</v>
      </c>
      <c r="S197" s="145" t="s">
        <v>8</v>
      </c>
      <c r="T197" s="145" t="s">
        <v>8</v>
      </c>
      <c r="U197" s="145">
        <v>1</v>
      </c>
      <c r="V197" s="145">
        <v>1</v>
      </c>
    </row>
    <row r="198" spans="1:22" ht="40.5" customHeight="1">
      <c r="A198" s="146"/>
      <c r="B198" s="216"/>
      <c r="C198" s="113"/>
      <c r="D198" s="146"/>
      <c r="E198" s="146"/>
      <c r="F198" s="111" t="str">
        <f t="shared" ref="F198:F201" si="79">F193</f>
        <v>Налоговых и неналоговых доходов, поступлений в местный бюджет  нецелевого характера</v>
      </c>
      <c r="G198" s="43">
        <f t="shared" ref="G198:G201" si="80">M198</f>
        <v>17877.96</v>
      </c>
      <c r="H198" s="43">
        <f t="shared" ref="H198:H201" si="81">N198</f>
        <v>17877.96</v>
      </c>
      <c r="I198" s="17">
        <v>0</v>
      </c>
      <c r="J198" s="17">
        <v>0</v>
      </c>
      <c r="K198" s="17">
        <v>0</v>
      </c>
      <c r="L198" s="17">
        <v>0</v>
      </c>
      <c r="M198" s="23">
        <v>17877.96</v>
      </c>
      <c r="N198" s="23">
        <v>17877.96</v>
      </c>
      <c r="O198" s="143"/>
      <c r="P198" s="145"/>
      <c r="Q198" s="145"/>
      <c r="R198" s="145"/>
      <c r="S198" s="145"/>
      <c r="T198" s="145"/>
      <c r="U198" s="145"/>
      <c r="V198" s="145"/>
    </row>
    <row r="199" spans="1:22" ht="40.5" customHeight="1">
      <c r="A199" s="146"/>
      <c r="B199" s="216"/>
      <c r="C199" s="113"/>
      <c r="D199" s="146"/>
      <c r="E199" s="146"/>
      <c r="F199" s="111" t="str">
        <f t="shared" si="79"/>
        <v>Поступлений в местный бюджет  целевого характера</v>
      </c>
      <c r="G199" s="43">
        <f t="shared" si="80"/>
        <v>1769918.37</v>
      </c>
      <c r="H199" s="43">
        <f t="shared" si="81"/>
        <v>1769918.37</v>
      </c>
      <c r="I199" s="17">
        <v>0</v>
      </c>
      <c r="J199" s="17">
        <v>0</v>
      </c>
      <c r="K199" s="17">
        <v>0</v>
      </c>
      <c r="L199" s="17">
        <v>0</v>
      </c>
      <c r="M199" s="23">
        <v>1769918.37</v>
      </c>
      <c r="N199" s="23">
        <v>1769918.37</v>
      </c>
      <c r="O199" s="143"/>
      <c r="P199" s="145"/>
      <c r="Q199" s="145"/>
      <c r="R199" s="145"/>
      <c r="S199" s="145"/>
      <c r="T199" s="145"/>
      <c r="U199" s="145"/>
      <c r="V199" s="145"/>
    </row>
    <row r="200" spans="1:22" ht="40.5" customHeight="1">
      <c r="A200" s="146"/>
      <c r="B200" s="216"/>
      <c r="C200" s="113"/>
      <c r="D200" s="146"/>
      <c r="E200" s="146"/>
      <c r="F200" s="111" t="str">
        <f t="shared" si="79"/>
        <v>Иных источников финансирования, предусмотренных законодательством</v>
      </c>
      <c r="G200" s="43">
        <f t="shared" si="80"/>
        <v>0</v>
      </c>
      <c r="H200" s="43">
        <f t="shared" si="81"/>
        <v>0</v>
      </c>
      <c r="I200" s="17">
        <v>0</v>
      </c>
      <c r="J200" s="17">
        <v>0</v>
      </c>
      <c r="K200" s="17">
        <v>0</v>
      </c>
      <c r="L200" s="17">
        <v>0</v>
      </c>
      <c r="M200" s="23">
        <v>0</v>
      </c>
      <c r="N200" s="23">
        <v>0</v>
      </c>
      <c r="O200" s="143"/>
      <c r="P200" s="145"/>
      <c r="Q200" s="145"/>
      <c r="R200" s="145"/>
      <c r="S200" s="145"/>
      <c r="T200" s="145"/>
      <c r="U200" s="145"/>
      <c r="V200" s="145"/>
    </row>
    <row r="201" spans="1:22" ht="40.5" customHeight="1">
      <c r="A201" s="146"/>
      <c r="B201" s="218"/>
      <c r="C201" s="113"/>
      <c r="D201" s="146"/>
      <c r="E201" s="146"/>
      <c r="F201" s="111" t="str">
        <f t="shared" si="79"/>
        <v>Переходящего остатка бюджетных средств</v>
      </c>
      <c r="G201" s="43">
        <f t="shared" si="80"/>
        <v>0</v>
      </c>
      <c r="H201" s="43">
        <f t="shared" si="81"/>
        <v>0</v>
      </c>
      <c r="I201" s="17">
        <v>0</v>
      </c>
      <c r="J201" s="17">
        <v>0</v>
      </c>
      <c r="K201" s="17">
        <v>0</v>
      </c>
      <c r="L201" s="17">
        <v>0</v>
      </c>
      <c r="M201" s="23">
        <v>0</v>
      </c>
      <c r="N201" s="23">
        <v>0</v>
      </c>
      <c r="O201" s="144"/>
      <c r="P201" s="145"/>
      <c r="Q201" s="145"/>
      <c r="R201" s="145"/>
      <c r="S201" s="145"/>
      <c r="T201" s="145"/>
      <c r="U201" s="145"/>
      <c r="V201" s="145"/>
    </row>
    <row r="202" spans="1:22" s="5" customFormat="1" ht="30" customHeight="1">
      <c r="A202" s="177" t="s">
        <v>27</v>
      </c>
      <c r="B202" s="177"/>
      <c r="C202" s="177"/>
      <c r="D202" s="177"/>
      <c r="E202" s="177"/>
      <c r="F202" s="177"/>
      <c r="G202" s="177"/>
      <c r="H202" s="177"/>
      <c r="I202" s="177"/>
      <c r="J202" s="177"/>
      <c r="K202" s="177"/>
      <c r="L202" s="177"/>
      <c r="M202" s="177"/>
      <c r="N202" s="177"/>
      <c r="O202" s="177"/>
      <c r="P202" s="177"/>
      <c r="Q202" s="177"/>
      <c r="R202" s="177"/>
      <c r="S202" s="63"/>
      <c r="T202" s="63"/>
      <c r="U202" s="132"/>
      <c r="V202" s="132"/>
    </row>
    <row r="203" spans="1:22" s="5" customFormat="1" ht="30" customHeight="1">
      <c r="A203" s="150" t="s">
        <v>68</v>
      </c>
      <c r="B203" s="156" t="s">
        <v>155</v>
      </c>
      <c r="C203" s="157"/>
      <c r="D203" s="146" t="s">
        <v>31</v>
      </c>
      <c r="E203" s="146" t="s">
        <v>62</v>
      </c>
      <c r="F203" s="35" t="s">
        <v>7</v>
      </c>
      <c r="G203" s="51">
        <f t="shared" ref="G203:L203" si="82">G208</f>
        <v>32579869.649999999</v>
      </c>
      <c r="H203" s="51">
        <f t="shared" si="82"/>
        <v>32579869.649999999</v>
      </c>
      <c r="I203" s="31">
        <f t="shared" si="82"/>
        <v>14115580.59</v>
      </c>
      <c r="J203" s="31">
        <f t="shared" si="82"/>
        <v>14115580.59</v>
      </c>
      <c r="K203" s="31">
        <f t="shared" si="82"/>
        <v>18464289.059999999</v>
      </c>
      <c r="L203" s="31">
        <f t="shared" si="82"/>
        <v>18464289.059999999</v>
      </c>
      <c r="M203" s="31">
        <f>M208</f>
        <v>22787946.780000001</v>
      </c>
      <c r="N203" s="31">
        <f>N208</f>
        <v>21687198.960000001</v>
      </c>
      <c r="O203" s="150" t="s">
        <v>8</v>
      </c>
      <c r="P203" s="150" t="s">
        <v>8</v>
      </c>
      <c r="Q203" s="150" t="s">
        <v>8</v>
      </c>
      <c r="R203" s="150" t="s">
        <v>8</v>
      </c>
      <c r="S203" s="146" t="s">
        <v>8</v>
      </c>
      <c r="T203" s="146" t="s">
        <v>8</v>
      </c>
      <c r="U203" s="146" t="s">
        <v>8</v>
      </c>
      <c r="V203" s="146" t="s">
        <v>8</v>
      </c>
    </row>
    <row r="204" spans="1:22" s="5" customFormat="1" ht="56.25" customHeight="1">
      <c r="A204" s="151"/>
      <c r="B204" s="158"/>
      <c r="C204" s="159"/>
      <c r="D204" s="146"/>
      <c r="E204" s="146"/>
      <c r="F204" s="35" t="s">
        <v>109</v>
      </c>
      <c r="G204" s="51">
        <f t="shared" ref="G204:N205" si="83">G209</f>
        <v>7186202.0099999998</v>
      </c>
      <c r="H204" s="51">
        <f t="shared" si="83"/>
        <v>7186202.0099999998</v>
      </c>
      <c r="I204" s="31">
        <f t="shared" si="83"/>
        <v>3467601.4</v>
      </c>
      <c r="J204" s="31">
        <f t="shared" si="83"/>
        <v>3467601.4</v>
      </c>
      <c r="K204" s="31">
        <f t="shared" si="83"/>
        <v>3718600.61</v>
      </c>
      <c r="L204" s="31">
        <f t="shared" si="83"/>
        <v>3718600.61</v>
      </c>
      <c r="M204" s="31">
        <f t="shared" si="83"/>
        <v>3110347.48</v>
      </c>
      <c r="N204" s="31">
        <f t="shared" si="83"/>
        <v>3110347.48</v>
      </c>
      <c r="O204" s="171"/>
      <c r="P204" s="171"/>
      <c r="Q204" s="171"/>
      <c r="R204" s="171"/>
      <c r="S204" s="146"/>
      <c r="T204" s="146"/>
      <c r="U204" s="146"/>
      <c r="V204" s="146"/>
    </row>
    <row r="205" spans="1:22" s="5" customFormat="1" ht="38.25" customHeight="1">
      <c r="A205" s="151"/>
      <c r="B205" s="158"/>
      <c r="C205" s="159"/>
      <c r="D205" s="146"/>
      <c r="E205" s="146"/>
      <c r="F205" s="35" t="s">
        <v>110</v>
      </c>
      <c r="G205" s="51">
        <f t="shared" si="83"/>
        <v>25393667.640000001</v>
      </c>
      <c r="H205" s="51">
        <f t="shared" si="83"/>
        <v>25393667.640000001</v>
      </c>
      <c r="I205" s="31">
        <f t="shared" si="83"/>
        <v>10647979.189999999</v>
      </c>
      <c r="J205" s="31">
        <f t="shared" si="83"/>
        <v>10647979.189999999</v>
      </c>
      <c r="K205" s="31">
        <f t="shared" si="83"/>
        <v>14745688.449999999</v>
      </c>
      <c r="L205" s="31">
        <f t="shared" si="83"/>
        <v>14745688.449999999</v>
      </c>
      <c r="M205" s="31">
        <f t="shared" si="83"/>
        <v>19677599.300000001</v>
      </c>
      <c r="N205" s="31">
        <f t="shared" si="83"/>
        <v>18576851.48</v>
      </c>
      <c r="O205" s="171"/>
      <c r="P205" s="171"/>
      <c r="Q205" s="171"/>
      <c r="R205" s="171"/>
      <c r="S205" s="146"/>
      <c r="T205" s="146"/>
      <c r="U205" s="146"/>
      <c r="V205" s="146"/>
    </row>
    <row r="206" spans="1:22" s="5" customFormat="1" ht="45.75" customHeight="1">
      <c r="A206" s="151"/>
      <c r="B206" s="158"/>
      <c r="C206" s="159"/>
      <c r="D206" s="146"/>
      <c r="E206" s="146"/>
      <c r="F206" s="35" t="s">
        <v>111</v>
      </c>
      <c r="G206" s="51">
        <f>I206</f>
        <v>0</v>
      </c>
      <c r="H206" s="46">
        <f>SUM(J206:J206)</f>
        <v>0</v>
      </c>
      <c r="I206" s="31">
        <f>I211</f>
        <v>0</v>
      </c>
      <c r="J206" s="31">
        <f>J211</f>
        <v>0</v>
      </c>
      <c r="K206" s="31">
        <f>K211</f>
        <v>0</v>
      </c>
      <c r="L206" s="31">
        <f>L211</f>
        <v>0</v>
      </c>
      <c r="M206" s="31">
        <v>0</v>
      </c>
      <c r="N206" s="31">
        <v>0</v>
      </c>
      <c r="O206" s="171"/>
      <c r="P206" s="171"/>
      <c r="Q206" s="171"/>
      <c r="R206" s="171"/>
      <c r="S206" s="146"/>
      <c r="T206" s="146"/>
      <c r="U206" s="146"/>
      <c r="V206" s="146"/>
    </row>
    <row r="207" spans="1:22" s="5" customFormat="1" ht="39" customHeight="1">
      <c r="A207" s="152"/>
      <c r="B207" s="160"/>
      <c r="C207" s="161"/>
      <c r="D207" s="146"/>
      <c r="E207" s="146"/>
      <c r="F207" s="35" t="s">
        <v>14</v>
      </c>
      <c r="G207" s="51">
        <f>I207</f>
        <v>0</v>
      </c>
      <c r="H207" s="46">
        <f>SUM(J207:J207)</f>
        <v>0</v>
      </c>
      <c r="I207" s="31">
        <f>I212+I217</f>
        <v>0</v>
      </c>
      <c r="J207" s="31">
        <f>+J217+J212</f>
        <v>0</v>
      </c>
      <c r="K207" s="31">
        <v>0</v>
      </c>
      <c r="L207" s="31">
        <v>0</v>
      </c>
      <c r="M207" s="31">
        <v>0</v>
      </c>
      <c r="N207" s="31">
        <v>0</v>
      </c>
      <c r="O207" s="172"/>
      <c r="P207" s="172"/>
      <c r="Q207" s="172"/>
      <c r="R207" s="172"/>
      <c r="S207" s="146"/>
      <c r="T207" s="146"/>
      <c r="U207" s="146"/>
      <c r="V207" s="146"/>
    </row>
    <row r="208" spans="1:22" ht="27" customHeight="1">
      <c r="A208" s="150" t="s">
        <v>66</v>
      </c>
      <c r="B208" s="156" t="s">
        <v>101</v>
      </c>
      <c r="C208" s="157"/>
      <c r="D208" s="146" t="s">
        <v>31</v>
      </c>
      <c r="E208" s="146" t="s">
        <v>62</v>
      </c>
      <c r="F208" s="16" t="s">
        <v>7</v>
      </c>
      <c r="G208" s="43">
        <f t="shared" ref="G208:H210" si="84">I208+K208</f>
        <v>32579869.649999999</v>
      </c>
      <c r="H208" s="27">
        <f t="shared" si="84"/>
        <v>32579869.649999999</v>
      </c>
      <c r="I208" s="17">
        <f>I209+I210+I211+I212</f>
        <v>14115580.59</v>
      </c>
      <c r="J208" s="17">
        <f>SUM(J209:J212)</f>
        <v>14115580.59</v>
      </c>
      <c r="K208" s="17">
        <f>K209+K210</f>
        <v>18464289.059999999</v>
      </c>
      <c r="L208" s="17">
        <f>L209+L210</f>
        <v>18464289.059999999</v>
      </c>
      <c r="M208" s="17">
        <f t="shared" ref="M208:N208" si="85">M209+M210</f>
        <v>22787946.780000001</v>
      </c>
      <c r="N208" s="17">
        <f t="shared" si="85"/>
        <v>21687198.960000001</v>
      </c>
      <c r="O208" s="153" t="s">
        <v>78</v>
      </c>
      <c r="P208" s="145" t="s">
        <v>5</v>
      </c>
      <c r="Q208" s="142">
        <v>100</v>
      </c>
      <c r="R208" s="145">
        <v>100</v>
      </c>
      <c r="S208" s="146" t="s">
        <v>191</v>
      </c>
      <c r="T208" s="146" t="s">
        <v>191</v>
      </c>
      <c r="U208" s="146" t="s">
        <v>191</v>
      </c>
      <c r="V208" s="146" t="s">
        <v>191</v>
      </c>
    </row>
    <row r="209" spans="1:22" ht="58.5" customHeight="1">
      <c r="A209" s="151"/>
      <c r="B209" s="158"/>
      <c r="C209" s="159"/>
      <c r="D209" s="146"/>
      <c r="E209" s="146"/>
      <c r="F209" s="16" t="s">
        <v>79</v>
      </c>
      <c r="G209" s="43">
        <f t="shared" si="84"/>
        <v>7186202.0099999998</v>
      </c>
      <c r="H209" s="27">
        <f t="shared" si="84"/>
        <v>7186202.0099999998</v>
      </c>
      <c r="I209" s="17">
        <v>3467601.4</v>
      </c>
      <c r="J209" s="17">
        <v>3467601.4</v>
      </c>
      <c r="K209" s="17">
        <v>3718600.61</v>
      </c>
      <c r="L209" s="17">
        <v>3718600.61</v>
      </c>
      <c r="M209" s="23">
        <v>3110347.48</v>
      </c>
      <c r="N209" s="23">
        <v>3110347.48</v>
      </c>
      <c r="O209" s="154"/>
      <c r="P209" s="145"/>
      <c r="Q209" s="143"/>
      <c r="R209" s="145"/>
      <c r="S209" s="146"/>
      <c r="T209" s="146"/>
      <c r="U209" s="146"/>
      <c r="V209" s="146"/>
    </row>
    <row r="210" spans="1:22" ht="38.25" customHeight="1">
      <c r="A210" s="151"/>
      <c r="B210" s="158"/>
      <c r="C210" s="159"/>
      <c r="D210" s="146"/>
      <c r="E210" s="146"/>
      <c r="F210" s="16" t="s">
        <v>80</v>
      </c>
      <c r="G210" s="43">
        <f t="shared" si="84"/>
        <v>25393667.640000001</v>
      </c>
      <c r="H210" s="27">
        <f t="shared" si="84"/>
        <v>25393667.640000001</v>
      </c>
      <c r="I210" s="17">
        <v>10647979.189999999</v>
      </c>
      <c r="J210" s="17">
        <v>10647979.189999999</v>
      </c>
      <c r="K210" s="17">
        <v>14745688.449999999</v>
      </c>
      <c r="L210" s="17">
        <v>14745688.449999999</v>
      </c>
      <c r="M210" s="23">
        <v>19677599.300000001</v>
      </c>
      <c r="N210" s="23">
        <v>18576851.48</v>
      </c>
      <c r="O210" s="154"/>
      <c r="P210" s="145"/>
      <c r="Q210" s="143"/>
      <c r="R210" s="145"/>
      <c r="S210" s="146"/>
      <c r="T210" s="146"/>
      <c r="U210" s="146"/>
      <c r="V210" s="146"/>
    </row>
    <row r="211" spans="1:22" ht="42.75" customHeight="1">
      <c r="A211" s="151"/>
      <c r="B211" s="158"/>
      <c r="C211" s="159"/>
      <c r="D211" s="146"/>
      <c r="E211" s="146"/>
      <c r="F211" s="16" t="s">
        <v>81</v>
      </c>
      <c r="G211" s="43">
        <f t="shared" ref="G211:G217" si="86">I211</f>
        <v>0</v>
      </c>
      <c r="H211" s="27">
        <f>SUM(J211:J211)</f>
        <v>0</v>
      </c>
      <c r="I211" s="17">
        <v>0</v>
      </c>
      <c r="J211" s="30">
        <v>0</v>
      </c>
      <c r="K211" s="30">
        <v>0</v>
      </c>
      <c r="L211" s="30">
        <v>0</v>
      </c>
      <c r="M211" s="135">
        <v>0</v>
      </c>
      <c r="N211" s="135">
        <v>0</v>
      </c>
      <c r="O211" s="154"/>
      <c r="P211" s="145"/>
      <c r="Q211" s="143"/>
      <c r="R211" s="145"/>
      <c r="S211" s="146"/>
      <c r="T211" s="146"/>
      <c r="U211" s="146"/>
      <c r="V211" s="146"/>
    </row>
    <row r="212" spans="1:22" ht="37.5" customHeight="1">
      <c r="A212" s="152"/>
      <c r="B212" s="160"/>
      <c r="C212" s="161"/>
      <c r="D212" s="146"/>
      <c r="E212" s="146"/>
      <c r="F212" s="16" t="s">
        <v>14</v>
      </c>
      <c r="G212" s="43">
        <f t="shared" si="86"/>
        <v>0</v>
      </c>
      <c r="H212" s="27">
        <f>SUM(J212:J212)</f>
        <v>0</v>
      </c>
      <c r="I212" s="17">
        <v>0</v>
      </c>
      <c r="J212" s="30">
        <v>0</v>
      </c>
      <c r="K212" s="30">
        <v>0</v>
      </c>
      <c r="L212" s="30">
        <v>0</v>
      </c>
      <c r="M212" s="135">
        <v>0</v>
      </c>
      <c r="N212" s="135">
        <v>0</v>
      </c>
      <c r="O212" s="155"/>
      <c r="P212" s="145"/>
      <c r="Q212" s="144"/>
      <c r="R212" s="145"/>
      <c r="S212" s="146"/>
      <c r="T212" s="146"/>
      <c r="U212" s="146"/>
      <c r="V212" s="146"/>
    </row>
    <row r="213" spans="1:22" ht="25.5" hidden="1" customHeight="1">
      <c r="A213" s="187" t="s">
        <v>67</v>
      </c>
      <c r="B213" s="201" t="s">
        <v>104</v>
      </c>
      <c r="C213" s="226"/>
      <c r="D213" s="146" t="s">
        <v>31</v>
      </c>
      <c r="E213" s="146" t="s">
        <v>62</v>
      </c>
      <c r="F213" s="16" t="s">
        <v>7</v>
      </c>
      <c r="G213" s="46">
        <f t="shared" si="86"/>
        <v>0</v>
      </c>
      <c r="H213" s="27">
        <v>0</v>
      </c>
      <c r="I213" s="17">
        <v>0</v>
      </c>
      <c r="J213" s="17">
        <f>SUM(J214:J217)</f>
        <v>0</v>
      </c>
      <c r="K213" s="58"/>
      <c r="L213" s="58"/>
      <c r="M213" s="58"/>
      <c r="N213" s="58"/>
      <c r="O213" s="142" t="s">
        <v>75</v>
      </c>
      <c r="P213" s="178" t="s">
        <v>5</v>
      </c>
      <c r="Q213" s="178">
        <v>100</v>
      </c>
      <c r="R213" s="233">
        <v>100</v>
      </c>
      <c r="S213" s="146"/>
      <c r="T213" s="146"/>
      <c r="U213" s="133"/>
      <c r="V213" s="133"/>
    </row>
    <row r="214" spans="1:22" ht="57.75" hidden="1" customHeight="1">
      <c r="A214" s="187"/>
      <c r="B214" s="227"/>
      <c r="C214" s="228"/>
      <c r="D214" s="146"/>
      <c r="E214" s="146"/>
      <c r="F214" s="16" t="s">
        <v>79</v>
      </c>
      <c r="G214" s="46">
        <f t="shared" si="86"/>
        <v>0</v>
      </c>
      <c r="H214" s="27">
        <f>SUM(J214:J214)</f>
        <v>0</v>
      </c>
      <c r="I214" s="17">
        <v>0</v>
      </c>
      <c r="J214" s="17">
        <v>0</v>
      </c>
      <c r="K214" s="59"/>
      <c r="L214" s="59"/>
      <c r="M214" s="59"/>
      <c r="N214" s="59"/>
      <c r="O214" s="143"/>
      <c r="P214" s="179"/>
      <c r="Q214" s="179"/>
      <c r="R214" s="234"/>
      <c r="S214" s="146"/>
      <c r="T214" s="146"/>
      <c r="U214" s="133"/>
      <c r="V214" s="133"/>
    </row>
    <row r="215" spans="1:22" ht="46.5" hidden="1" customHeight="1">
      <c r="A215" s="187"/>
      <c r="B215" s="227"/>
      <c r="C215" s="228"/>
      <c r="D215" s="146"/>
      <c r="E215" s="146"/>
      <c r="F215" s="16" t="s">
        <v>80</v>
      </c>
      <c r="G215" s="46">
        <f t="shared" si="86"/>
        <v>0</v>
      </c>
      <c r="H215" s="27">
        <v>0</v>
      </c>
      <c r="I215" s="17">
        <v>0</v>
      </c>
      <c r="J215" s="17">
        <v>0</v>
      </c>
      <c r="K215" s="59"/>
      <c r="L215" s="59"/>
      <c r="M215" s="59"/>
      <c r="N215" s="59"/>
      <c r="O215" s="143"/>
      <c r="P215" s="179"/>
      <c r="Q215" s="179"/>
      <c r="R215" s="234"/>
      <c r="S215" s="146"/>
      <c r="T215" s="146"/>
      <c r="U215" s="133"/>
      <c r="V215" s="133"/>
    </row>
    <row r="216" spans="1:22" ht="57" hidden="1" customHeight="1">
      <c r="A216" s="187"/>
      <c r="B216" s="227"/>
      <c r="C216" s="228"/>
      <c r="D216" s="146"/>
      <c r="E216" s="146"/>
      <c r="F216" s="16" t="s">
        <v>81</v>
      </c>
      <c r="G216" s="46">
        <f t="shared" si="86"/>
        <v>0</v>
      </c>
      <c r="H216" s="27">
        <v>0</v>
      </c>
      <c r="I216" s="17">
        <v>0</v>
      </c>
      <c r="J216" s="17">
        <v>0</v>
      </c>
      <c r="K216" s="59"/>
      <c r="L216" s="59"/>
      <c r="M216" s="59"/>
      <c r="N216" s="59"/>
      <c r="O216" s="143"/>
      <c r="P216" s="179"/>
      <c r="Q216" s="179"/>
      <c r="R216" s="234"/>
      <c r="S216" s="146"/>
      <c r="T216" s="146"/>
      <c r="U216" s="133"/>
      <c r="V216" s="133"/>
    </row>
    <row r="217" spans="1:22" ht="35.25" hidden="1" customHeight="1">
      <c r="A217" s="188"/>
      <c r="B217" s="203"/>
      <c r="C217" s="229"/>
      <c r="D217" s="146"/>
      <c r="E217" s="146"/>
      <c r="F217" s="16" t="s">
        <v>14</v>
      </c>
      <c r="G217" s="46">
        <f t="shared" si="86"/>
        <v>0</v>
      </c>
      <c r="H217" s="27">
        <v>0</v>
      </c>
      <c r="I217" s="17">
        <v>0</v>
      </c>
      <c r="J217" s="17">
        <v>0</v>
      </c>
      <c r="K217" s="60"/>
      <c r="L217" s="60"/>
      <c r="M217" s="60"/>
      <c r="N217" s="60"/>
      <c r="O217" s="144"/>
      <c r="P217" s="180"/>
      <c r="Q217" s="180"/>
      <c r="R217" s="235"/>
      <c r="S217" s="146"/>
      <c r="T217" s="146"/>
      <c r="U217" s="133"/>
      <c r="V217" s="133"/>
    </row>
    <row r="218" spans="1:22" ht="35.25" customHeight="1">
      <c r="A218" s="173" t="s">
        <v>178</v>
      </c>
      <c r="B218" s="174"/>
      <c r="C218" s="174"/>
      <c r="D218" s="174"/>
      <c r="E218" s="174"/>
      <c r="F218" s="174"/>
      <c r="G218" s="174"/>
      <c r="H218" s="174"/>
      <c r="I218" s="174"/>
      <c r="J218" s="174"/>
      <c r="K218" s="174"/>
      <c r="L218" s="174"/>
      <c r="M218" s="127"/>
      <c r="N218" s="127"/>
      <c r="O218" s="72"/>
      <c r="P218" s="76"/>
      <c r="Q218" s="76"/>
      <c r="R218" s="73"/>
      <c r="S218" s="81"/>
      <c r="T218" s="81"/>
      <c r="U218" s="133"/>
      <c r="V218" s="133"/>
    </row>
    <row r="219" spans="1:22" ht="35.25" customHeight="1">
      <c r="A219" s="175" t="s">
        <v>179</v>
      </c>
      <c r="B219" s="153" t="s">
        <v>181</v>
      </c>
      <c r="C219" s="74"/>
      <c r="D219" s="146" t="s">
        <v>31</v>
      </c>
      <c r="E219" s="146" t="s">
        <v>62</v>
      </c>
      <c r="F219" s="79" t="str">
        <f>F208</f>
        <v>Всего, из них раходы за счет:</v>
      </c>
      <c r="G219" s="51">
        <f>G224</f>
        <v>1583136.52</v>
      </c>
      <c r="H219" s="51">
        <f>H224</f>
        <v>1583136.52</v>
      </c>
      <c r="I219" s="23">
        <v>0</v>
      </c>
      <c r="J219" s="23">
        <v>0</v>
      </c>
      <c r="K219" s="23">
        <f t="shared" ref="K219:N223" si="87">K224</f>
        <v>1583136.52</v>
      </c>
      <c r="L219" s="23">
        <f t="shared" si="87"/>
        <v>1583136.52</v>
      </c>
      <c r="M219" s="23">
        <f t="shared" si="87"/>
        <v>5010631.0199999996</v>
      </c>
      <c r="N219" s="23">
        <f t="shared" si="87"/>
        <v>5010630.83</v>
      </c>
      <c r="O219" s="145" t="s">
        <v>8</v>
      </c>
      <c r="P219" s="184" t="s">
        <v>8</v>
      </c>
      <c r="Q219" s="184" t="s">
        <v>8</v>
      </c>
      <c r="R219" s="184" t="s">
        <v>8</v>
      </c>
      <c r="S219" s="184" t="s">
        <v>8</v>
      </c>
      <c r="T219" s="184" t="s">
        <v>8</v>
      </c>
      <c r="U219" s="184" t="s">
        <v>8</v>
      </c>
      <c r="V219" s="184" t="s">
        <v>8</v>
      </c>
    </row>
    <row r="220" spans="1:22" ht="35.25" customHeight="1">
      <c r="A220" s="175"/>
      <c r="B220" s="154"/>
      <c r="C220" s="74"/>
      <c r="D220" s="146"/>
      <c r="E220" s="146"/>
      <c r="F220" s="79" t="str">
        <f>F209</f>
        <v>Налоговых и неналоговых доходов, поступлений в местный бюджет  нецелевого характера</v>
      </c>
      <c r="G220" s="51">
        <f t="shared" ref="G220:H223" si="88">G225</f>
        <v>15831.37</v>
      </c>
      <c r="H220" s="51">
        <f t="shared" si="88"/>
        <v>15831.37</v>
      </c>
      <c r="I220" s="23">
        <v>0</v>
      </c>
      <c r="J220" s="23">
        <v>0</v>
      </c>
      <c r="K220" s="23">
        <f t="shared" si="87"/>
        <v>15831.37</v>
      </c>
      <c r="L220" s="23">
        <f t="shared" si="87"/>
        <v>15831.37</v>
      </c>
      <c r="M220" s="23">
        <f t="shared" ref="M220:N220" si="89">M225</f>
        <v>50106.31</v>
      </c>
      <c r="N220" s="23">
        <f t="shared" si="89"/>
        <v>50106.12</v>
      </c>
      <c r="O220" s="145"/>
      <c r="P220" s="184"/>
      <c r="Q220" s="184"/>
      <c r="R220" s="184"/>
      <c r="S220" s="184"/>
      <c r="T220" s="184"/>
      <c r="U220" s="184"/>
      <c r="V220" s="184"/>
    </row>
    <row r="221" spans="1:22" ht="35.25" customHeight="1">
      <c r="A221" s="175"/>
      <c r="B221" s="154"/>
      <c r="C221" s="74"/>
      <c r="D221" s="146"/>
      <c r="E221" s="146"/>
      <c r="F221" s="79" t="str">
        <f>F210</f>
        <v>Поступлений в местный бюджет  целевого характера</v>
      </c>
      <c r="G221" s="51">
        <f t="shared" si="88"/>
        <v>1567305.15</v>
      </c>
      <c r="H221" s="51">
        <f t="shared" si="88"/>
        <v>1567305.15</v>
      </c>
      <c r="I221" s="23">
        <v>0</v>
      </c>
      <c r="J221" s="23">
        <v>0</v>
      </c>
      <c r="K221" s="23">
        <f t="shared" si="87"/>
        <v>1567305.15</v>
      </c>
      <c r="L221" s="23">
        <f t="shared" si="87"/>
        <v>1567305.15</v>
      </c>
      <c r="M221" s="23">
        <f t="shared" ref="M221:N221" si="90">M226</f>
        <v>4960524.71</v>
      </c>
      <c r="N221" s="23">
        <f t="shared" si="90"/>
        <v>4960524.71</v>
      </c>
      <c r="O221" s="145"/>
      <c r="P221" s="184"/>
      <c r="Q221" s="184"/>
      <c r="R221" s="184"/>
      <c r="S221" s="184"/>
      <c r="T221" s="184"/>
      <c r="U221" s="184"/>
      <c r="V221" s="184"/>
    </row>
    <row r="222" spans="1:22" ht="35.25" customHeight="1">
      <c r="A222" s="175"/>
      <c r="B222" s="154"/>
      <c r="C222" s="74"/>
      <c r="D222" s="146"/>
      <c r="E222" s="146"/>
      <c r="F222" s="79" t="str">
        <f>F211</f>
        <v>Иных источников финансирования, предусмотренных законодательством</v>
      </c>
      <c r="G222" s="51">
        <f t="shared" si="88"/>
        <v>0</v>
      </c>
      <c r="H222" s="51">
        <f t="shared" si="88"/>
        <v>0</v>
      </c>
      <c r="I222" s="23">
        <v>0</v>
      </c>
      <c r="J222" s="23">
        <v>0</v>
      </c>
      <c r="K222" s="23">
        <f t="shared" si="87"/>
        <v>0</v>
      </c>
      <c r="L222" s="23">
        <f t="shared" si="87"/>
        <v>0</v>
      </c>
      <c r="M222" s="23">
        <f t="shared" ref="M222" si="91">M227</f>
        <v>0</v>
      </c>
      <c r="N222" s="23">
        <v>0</v>
      </c>
      <c r="O222" s="145"/>
      <c r="P222" s="184"/>
      <c r="Q222" s="184"/>
      <c r="R222" s="184"/>
      <c r="S222" s="184"/>
      <c r="T222" s="184"/>
      <c r="U222" s="184"/>
      <c r="V222" s="184"/>
    </row>
    <row r="223" spans="1:22" ht="35.25" customHeight="1">
      <c r="A223" s="175"/>
      <c r="B223" s="155"/>
      <c r="C223" s="74"/>
      <c r="D223" s="146"/>
      <c r="E223" s="146"/>
      <c r="F223" s="79" t="str">
        <f>F212</f>
        <v>Переходящего остатка бюджетных средств</v>
      </c>
      <c r="G223" s="51">
        <f t="shared" si="88"/>
        <v>0</v>
      </c>
      <c r="H223" s="51">
        <f t="shared" si="88"/>
        <v>0</v>
      </c>
      <c r="I223" s="23">
        <v>0</v>
      </c>
      <c r="J223" s="23">
        <v>0</v>
      </c>
      <c r="K223" s="23">
        <f t="shared" si="87"/>
        <v>0</v>
      </c>
      <c r="L223" s="23">
        <f t="shared" si="87"/>
        <v>0</v>
      </c>
      <c r="M223" s="23">
        <v>0</v>
      </c>
      <c r="N223" s="23">
        <v>0</v>
      </c>
      <c r="O223" s="145"/>
      <c r="P223" s="184"/>
      <c r="Q223" s="184"/>
      <c r="R223" s="184"/>
      <c r="S223" s="184"/>
      <c r="T223" s="184"/>
      <c r="U223" s="184"/>
      <c r="V223" s="184"/>
    </row>
    <row r="224" spans="1:22" ht="44" customHeight="1">
      <c r="A224" s="175" t="s">
        <v>180</v>
      </c>
      <c r="B224" s="153" t="s">
        <v>182</v>
      </c>
      <c r="C224" s="74"/>
      <c r="D224" s="146" t="s">
        <v>31</v>
      </c>
      <c r="E224" s="146" t="s">
        <v>62</v>
      </c>
      <c r="F224" s="79" t="str">
        <f>F219</f>
        <v>Всего, из них раходы за счет:</v>
      </c>
      <c r="G224" s="51">
        <f t="shared" ref="G224:H227" si="92">K224</f>
        <v>1583136.52</v>
      </c>
      <c r="H224" s="51">
        <f t="shared" si="92"/>
        <v>1583136.52</v>
      </c>
      <c r="I224" s="23">
        <v>0</v>
      </c>
      <c r="J224" s="78">
        <v>0</v>
      </c>
      <c r="K224" s="60">
        <f>K225+K226</f>
        <v>1583136.52</v>
      </c>
      <c r="L224" s="60">
        <f>L225+L226</f>
        <v>1583136.52</v>
      </c>
      <c r="M224" s="23">
        <f>M225+M226</f>
        <v>5010631.0199999996</v>
      </c>
      <c r="N224" s="23">
        <f>N225+N226</f>
        <v>5010630.83</v>
      </c>
      <c r="O224" s="205" t="s">
        <v>193</v>
      </c>
      <c r="P224" s="178" t="s">
        <v>139</v>
      </c>
      <c r="Q224" s="184" t="s">
        <v>8</v>
      </c>
      <c r="R224" s="183" t="s">
        <v>8</v>
      </c>
      <c r="S224" s="183">
        <v>9</v>
      </c>
      <c r="T224" s="183">
        <v>9</v>
      </c>
      <c r="U224" s="183" t="s">
        <v>8</v>
      </c>
      <c r="V224" s="183" t="s">
        <v>8</v>
      </c>
    </row>
    <row r="225" spans="1:22" ht="46.5" customHeight="1">
      <c r="A225" s="175"/>
      <c r="B225" s="154"/>
      <c r="C225" s="74"/>
      <c r="D225" s="146"/>
      <c r="E225" s="146"/>
      <c r="F225" s="79" t="str">
        <f>F220</f>
        <v>Налоговых и неналоговых доходов, поступлений в местный бюджет  нецелевого характера</v>
      </c>
      <c r="G225" s="51">
        <f t="shared" si="92"/>
        <v>15831.37</v>
      </c>
      <c r="H225" s="51">
        <f t="shared" si="92"/>
        <v>15831.37</v>
      </c>
      <c r="I225" s="23">
        <v>0</v>
      </c>
      <c r="J225" s="78">
        <v>0</v>
      </c>
      <c r="K225" s="60">
        <v>15831.37</v>
      </c>
      <c r="L225" s="60">
        <v>15831.37</v>
      </c>
      <c r="M225" s="23">
        <v>50106.31</v>
      </c>
      <c r="N225" s="23">
        <v>50106.12</v>
      </c>
      <c r="O225" s="205"/>
      <c r="P225" s="180"/>
      <c r="Q225" s="184"/>
      <c r="R225" s="183"/>
      <c r="S225" s="183"/>
      <c r="T225" s="183"/>
      <c r="U225" s="183"/>
      <c r="V225" s="183"/>
    </row>
    <row r="226" spans="1:22" ht="35.25" customHeight="1">
      <c r="A226" s="175"/>
      <c r="B226" s="154"/>
      <c r="C226" s="74"/>
      <c r="D226" s="146"/>
      <c r="E226" s="146"/>
      <c r="F226" s="79" t="str">
        <f>F221</f>
        <v>Поступлений в местный бюджет  целевого характера</v>
      </c>
      <c r="G226" s="51">
        <f t="shared" si="92"/>
        <v>1567305.15</v>
      </c>
      <c r="H226" s="51">
        <f t="shared" si="92"/>
        <v>1567305.15</v>
      </c>
      <c r="I226" s="23">
        <v>0</v>
      </c>
      <c r="J226" s="78">
        <v>0</v>
      </c>
      <c r="K226" s="60">
        <v>1567305.15</v>
      </c>
      <c r="L226" s="60">
        <v>1567305.15</v>
      </c>
      <c r="M226" s="23">
        <v>4960524.71</v>
      </c>
      <c r="N226" s="23">
        <v>4960524.71</v>
      </c>
      <c r="O226" s="205" t="s">
        <v>280</v>
      </c>
      <c r="P226" s="178" t="s">
        <v>139</v>
      </c>
      <c r="Q226" s="179" t="s">
        <v>8</v>
      </c>
      <c r="R226" s="179" t="s">
        <v>8</v>
      </c>
      <c r="S226" s="179" t="s">
        <v>8</v>
      </c>
      <c r="T226" s="179" t="s">
        <v>8</v>
      </c>
      <c r="U226" s="179">
        <v>18</v>
      </c>
      <c r="V226" s="179">
        <v>18</v>
      </c>
    </row>
    <row r="227" spans="1:22" ht="35.25" customHeight="1">
      <c r="A227" s="175"/>
      <c r="B227" s="154"/>
      <c r="C227" s="74"/>
      <c r="D227" s="146"/>
      <c r="E227" s="146"/>
      <c r="F227" s="79" t="str">
        <f>F222</f>
        <v>Иных источников финансирования, предусмотренных законодательством</v>
      </c>
      <c r="G227" s="51">
        <f t="shared" si="92"/>
        <v>0</v>
      </c>
      <c r="H227" s="51">
        <f t="shared" si="92"/>
        <v>0</v>
      </c>
      <c r="I227" s="23">
        <v>0</v>
      </c>
      <c r="J227" s="78">
        <v>0</v>
      </c>
      <c r="K227" s="60">
        <v>0</v>
      </c>
      <c r="L227" s="60">
        <v>0</v>
      </c>
      <c r="M227" s="23">
        <v>0</v>
      </c>
      <c r="N227" s="23">
        <v>0</v>
      </c>
      <c r="O227" s="205"/>
      <c r="P227" s="179"/>
      <c r="Q227" s="179"/>
      <c r="R227" s="179"/>
      <c r="S227" s="179"/>
      <c r="T227" s="179"/>
      <c r="U227" s="179"/>
      <c r="V227" s="179"/>
    </row>
    <row r="228" spans="1:22" ht="35.25" customHeight="1">
      <c r="A228" s="175"/>
      <c r="B228" s="155"/>
      <c r="C228" s="74"/>
      <c r="D228" s="146"/>
      <c r="E228" s="146"/>
      <c r="F228" s="79" t="str">
        <f>F223</f>
        <v>Переходящего остатка бюджетных средств</v>
      </c>
      <c r="G228" s="51">
        <v>0</v>
      </c>
      <c r="H228" s="51">
        <f>L228</f>
        <v>0</v>
      </c>
      <c r="I228" s="23">
        <v>0</v>
      </c>
      <c r="J228" s="78">
        <v>0</v>
      </c>
      <c r="K228" s="60">
        <v>0</v>
      </c>
      <c r="L228" s="60">
        <v>0</v>
      </c>
      <c r="M228" s="23">
        <v>0</v>
      </c>
      <c r="N228" s="23">
        <v>0</v>
      </c>
      <c r="O228" s="205"/>
      <c r="P228" s="180"/>
      <c r="Q228" s="180"/>
      <c r="R228" s="180"/>
      <c r="S228" s="180"/>
      <c r="T228" s="180"/>
      <c r="U228" s="180"/>
      <c r="V228" s="180"/>
    </row>
    <row r="229" spans="1:22" ht="30.75" customHeight="1">
      <c r="A229" s="162" t="s">
        <v>30</v>
      </c>
      <c r="B229" s="163"/>
      <c r="C229" s="164"/>
      <c r="D229" s="146" t="s">
        <v>31</v>
      </c>
      <c r="E229" s="146" t="s">
        <v>62</v>
      </c>
      <c r="F229" s="35" t="s">
        <v>7</v>
      </c>
      <c r="G229" s="51">
        <f>G24+G166+G187+G203</f>
        <v>1771271268.1400006</v>
      </c>
      <c r="H229" s="51">
        <f t="shared" ref="G229:J233" si="93">H24+H166+H187+H203</f>
        <v>1775722896.6000001</v>
      </c>
      <c r="I229" s="50">
        <f t="shared" si="93"/>
        <v>526169954.36000001</v>
      </c>
      <c r="J229" s="50">
        <f t="shared" si="93"/>
        <v>524430473.62</v>
      </c>
      <c r="K229" s="50">
        <f t="shared" ref="K229:M231" si="94">K24+K166+K187+K203+K219</f>
        <v>618281196.38999987</v>
      </c>
      <c r="L229" s="50">
        <f t="shared" si="94"/>
        <v>615692084.92999995</v>
      </c>
      <c r="M229" s="50">
        <f>M24+M166+M187+M203+M219</f>
        <v>656201831.70999992</v>
      </c>
      <c r="N229" s="50">
        <f>N24+N166+N187+N203+N219</f>
        <v>653488675.07000005</v>
      </c>
      <c r="O229" s="142" t="s">
        <v>8</v>
      </c>
      <c r="P229" s="142" t="s">
        <v>8</v>
      </c>
      <c r="Q229" s="142" t="s">
        <v>8</v>
      </c>
      <c r="R229" s="142" t="s">
        <v>8</v>
      </c>
      <c r="S229" s="146" t="s">
        <v>8</v>
      </c>
      <c r="T229" s="146" t="s">
        <v>8</v>
      </c>
      <c r="U229" s="146" t="s">
        <v>8</v>
      </c>
      <c r="V229" s="146" t="s">
        <v>8</v>
      </c>
    </row>
    <row r="230" spans="1:22" ht="54.75" customHeight="1">
      <c r="A230" s="165"/>
      <c r="B230" s="166"/>
      <c r="C230" s="167"/>
      <c r="D230" s="146"/>
      <c r="E230" s="146"/>
      <c r="F230" s="35" t="s">
        <v>79</v>
      </c>
      <c r="G230" s="51">
        <f t="shared" si="93"/>
        <v>400630293.03000003</v>
      </c>
      <c r="H230" s="51">
        <f t="shared" si="93"/>
        <v>344473792.86000001</v>
      </c>
      <c r="I230" s="50">
        <f t="shared" si="93"/>
        <v>116472157.23999998</v>
      </c>
      <c r="J230" s="50">
        <f t="shared" si="93"/>
        <v>116339186.04999998</v>
      </c>
      <c r="K230" s="50">
        <f t="shared" si="94"/>
        <v>132553945.12000002</v>
      </c>
      <c r="L230" s="50">
        <f t="shared" si="94"/>
        <v>132528889.68000002</v>
      </c>
      <c r="M230" s="50">
        <f t="shared" si="94"/>
        <v>154780475.82999995</v>
      </c>
      <c r="N230" s="50">
        <f t="shared" ref="N230" si="95">N25+N167+N188+N204+N220</f>
        <v>153305896.01999995</v>
      </c>
      <c r="O230" s="143"/>
      <c r="P230" s="143"/>
      <c r="Q230" s="143"/>
      <c r="R230" s="143"/>
      <c r="S230" s="146"/>
      <c r="T230" s="146"/>
      <c r="U230" s="146"/>
      <c r="V230" s="146"/>
    </row>
    <row r="231" spans="1:22" ht="40.5" customHeight="1">
      <c r="A231" s="165"/>
      <c r="B231" s="166"/>
      <c r="C231" s="167"/>
      <c r="D231" s="146"/>
      <c r="E231" s="146"/>
      <c r="F231" s="35" t="s">
        <v>80</v>
      </c>
      <c r="G231" s="51">
        <f t="shared" si="93"/>
        <v>1370640975.1100004</v>
      </c>
      <c r="H231" s="51">
        <f t="shared" si="93"/>
        <v>1376621283.5300002</v>
      </c>
      <c r="I231" s="50">
        <f t="shared" si="93"/>
        <v>409697797.12000006</v>
      </c>
      <c r="J231" s="50">
        <f t="shared" si="93"/>
        <v>408091287.57000005</v>
      </c>
      <c r="K231" s="50">
        <f t="shared" si="94"/>
        <v>485727251.26999992</v>
      </c>
      <c r="L231" s="50">
        <f t="shared" si="94"/>
        <v>483163195.24999988</v>
      </c>
      <c r="M231" s="50">
        <f t="shared" si="94"/>
        <v>501421355.88</v>
      </c>
      <c r="N231" s="50">
        <f t="shared" ref="N231" si="96">N26+N168+N189+N205+N221</f>
        <v>500182779.05000001</v>
      </c>
      <c r="O231" s="143"/>
      <c r="P231" s="143"/>
      <c r="Q231" s="143"/>
      <c r="R231" s="143"/>
      <c r="S231" s="146"/>
      <c r="T231" s="146"/>
      <c r="U231" s="146"/>
      <c r="V231" s="146"/>
    </row>
    <row r="232" spans="1:22" ht="42.75" customHeight="1">
      <c r="A232" s="165"/>
      <c r="B232" s="166"/>
      <c r="C232" s="167"/>
      <c r="D232" s="146"/>
      <c r="E232" s="146"/>
      <c r="F232" s="35" t="s">
        <v>81</v>
      </c>
      <c r="G232" s="51">
        <f t="shared" si="93"/>
        <v>0</v>
      </c>
      <c r="H232" s="51">
        <f t="shared" si="93"/>
        <v>0</v>
      </c>
      <c r="I232" s="50">
        <f t="shared" si="93"/>
        <v>0</v>
      </c>
      <c r="J232" s="50">
        <f t="shared" si="93"/>
        <v>0</v>
      </c>
      <c r="K232" s="50">
        <f>K27+K169+K190+K206</f>
        <v>0</v>
      </c>
      <c r="L232" s="50">
        <f>L27+L169+L190+L206</f>
        <v>0</v>
      </c>
      <c r="M232" s="50">
        <f t="shared" ref="M232:N232" si="97">M27+M169+M190+M206+M222</f>
        <v>0</v>
      </c>
      <c r="N232" s="50">
        <f t="shared" si="97"/>
        <v>0</v>
      </c>
      <c r="O232" s="143"/>
      <c r="P232" s="143"/>
      <c r="Q232" s="143"/>
      <c r="R232" s="143"/>
      <c r="S232" s="146"/>
      <c r="T232" s="146"/>
      <c r="U232" s="146"/>
      <c r="V232" s="146"/>
    </row>
    <row r="233" spans="1:22" ht="40.5" customHeight="1">
      <c r="A233" s="168"/>
      <c r="B233" s="169"/>
      <c r="C233" s="170"/>
      <c r="D233" s="146"/>
      <c r="E233" s="146"/>
      <c r="F233" s="35" t="s">
        <v>14</v>
      </c>
      <c r="G233" s="51">
        <f t="shared" si="93"/>
        <v>0</v>
      </c>
      <c r="H233" s="51">
        <f t="shared" si="93"/>
        <v>0</v>
      </c>
      <c r="I233" s="50">
        <f t="shared" si="93"/>
        <v>0</v>
      </c>
      <c r="J233" s="50">
        <f t="shared" si="93"/>
        <v>0</v>
      </c>
      <c r="K233" s="50">
        <f>K28+K170+K191+K207</f>
        <v>0</v>
      </c>
      <c r="L233" s="50">
        <f>L28+L170+L191+L207</f>
        <v>0</v>
      </c>
      <c r="M233" s="50">
        <v>0</v>
      </c>
      <c r="N233" s="50">
        <f t="shared" ref="N233" si="98">N28+N170+N191+N207+N223</f>
        <v>0</v>
      </c>
      <c r="O233" s="144"/>
      <c r="P233" s="144"/>
      <c r="Q233" s="144"/>
      <c r="R233" s="144"/>
      <c r="S233" s="146"/>
      <c r="T233" s="146"/>
      <c r="U233" s="146"/>
      <c r="V233" s="146"/>
    </row>
    <row r="234" spans="1:22" s="7" customFormat="1" ht="25.5" customHeight="1">
      <c r="A234" s="260" t="s">
        <v>15</v>
      </c>
      <c r="B234" s="260"/>
      <c r="C234" s="260"/>
      <c r="D234" s="260"/>
      <c r="E234" s="260"/>
      <c r="F234" s="260"/>
      <c r="G234" s="260"/>
      <c r="H234" s="260"/>
      <c r="I234" s="260"/>
      <c r="J234" s="260"/>
      <c r="K234" s="260"/>
      <c r="L234" s="260"/>
      <c r="M234" s="260"/>
      <c r="N234" s="260"/>
      <c r="O234" s="260"/>
      <c r="P234" s="260"/>
      <c r="Q234" s="260"/>
      <c r="R234" s="260"/>
      <c r="S234" s="260"/>
      <c r="T234" s="260"/>
      <c r="U234" s="260"/>
      <c r="V234" s="260"/>
    </row>
    <row r="235" spans="1:22" ht="24.75" customHeight="1">
      <c r="A235" s="260" t="s">
        <v>11</v>
      </c>
      <c r="B235" s="260"/>
      <c r="C235" s="260"/>
      <c r="D235" s="260"/>
      <c r="E235" s="260"/>
      <c r="F235" s="260"/>
      <c r="G235" s="260"/>
      <c r="H235" s="260"/>
      <c r="I235" s="260"/>
      <c r="J235" s="260"/>
      <c r="K235" s="260"/>
      <c r="L235" s="260"/>
      <c r="M235" s="260"/>
      <c r="N235" s="260"/>
      <c r="O235" s="260"/>
      <c r="P235" s="260"/>
      <c r="Q235" s="260"/>
      <c r="R235" s="260"/>
      <c r="S235" s="260"/>
      <c r="T235" s="260"/>
      <c r="U235" s="260"/>
      <c r="V235" s="260"/>
    </row>
    <row r="236" spans="1:22" ht="29.25" customHeight="1">
      <c r="A236" s="260" t="s">
        <v>23</v>
      </c>
      <c r="B236" s="260"/>
      <c r="C236" s="260"/>
      <c r="D236" s="260"/>
      <c r="E236" s="260"/>
      <c r="F236" s="260"/>
      <c r="G236" s="260"/>
      <c r="H236" s="260"/>
      <c r="I236" s="260"/>
      <c r="J236" s="260"/>
      <c r="K236" s="260"/>
      <c r="L236" s="260"/>
      <c r="M236" s="260"/>
      <c r="N236" s="260"/>
      <c r="O236" s="260"/>
      <c r="P236" s="260"/>
      <c r="Q236" s="260"/>
      <c r="R236" s="260"/>
      <c r="S236" s="260"/>
      <c r="T236" s="260"/>
      <c r="U236" s="260"/>
      <c r="V236" s="260"/>
    </row>
    <row r="237" spans="1:22" ht="17.5" customHeight="1">
      <c r="A237" s="260" t="s">
        <v>22</v>
      </c>
      <c r="B237" s="260"/>
      <c r="C237" s="260"/>
      <c r="D237" s="260"/>
      <c r="E237" s="260"/>
      <c r="F237" s="260"/>
      <c r="G237" s="260"/>
      <c r="H237" s="260"/>
      <c r="I237" s="260"/>
      <c r="J237" s="260"/>
      <c r="K237" s="260"/>
      <c r="L237" s="260"/>
      <c r="M237" s="260"/>
      <c r="N237" s="260"/>
      <c r="O237" s="260"/>
      <c r="P237" s="260"/>
      <c r="Q237" s="260"/>
      <c r="R237" s="260"/>
      <c r="S237" s="260"/>
      <c r="T237" s="260"/>
      <c r="U237" s="260"/>
      <c r="V237" s="260"/>
    </row>
    <row r="238" spans="1:22" s="8" customFormat="1" ht="33" customHeight="1">
      <c r="A238" s="38">
        <v>1</v>
      </c>
      <c r="B238" s="260" t="s">
        <v>28</v>
      </c>
      <c r="C238" s="260"/>
      <c r="D238" s="260"/>
      <c r="E238" s="260"/>
      <c r="F238" s="260"/>
      <c r="G238" s="260"/>
      <c r="H238" s="260"/>
      <c r="I238" s="260"/>
      <c r="J238" s="260"/>
      <c r="K238" s="260"/>
      <c r="L238" s="260"/>
      <c r="M238" s="260"/>
      <c r="N238" s="260"/>
      <c r="O238" s="260"/>
      <c r="P238" s="260"/>
      <c r="Q238" s="260"/>
      <c r="R238" s="260"/>
      <c r="S238" s="260"/>
      <c r="T238" s="260"/>
      <c r="U238" s="260"/>
      <c r="V238" s="260"/>
    </row>
    <row r="239" spans="1:22" s="8" customFormat="1" ht="33" customHeight="1">
      <c r="A239" s="151" t="s">
        <v>59</v>
      </c>
      <c r="B239" s="216" t="s">
        <v>156</v>
      </c>
      <c r="C239" s="263"/>
      <c r="D239" s="152" t="s">
        <v>31</v>
      </c>
      <c r="E239" s="152" t="s">
        <v>62</v>
      </c>
      <c r="F239" s="65" t="s">
        <v>7</v>
      </c>
      <c r="G239" s="66">
        <f t="shared" ref="G239:H243" si="99">I239+K239</f>
        <v>31245692</v>
      </c>
      <c r="H239" s="56">
        <f t="shared" si="99"/>
        <v>30509662.91</v>
      </c>
      <c r="I239" s="56">
        <f>I241</f>
        <v>15735231</v>
      </c>
      <c r="J239" s="56">
        <f>SUM(J240:J243)</f>
        <v>15100587.48</v>
      </c>
      <c r="K239" s="56">
        <f>K244+K249+K254+K259</f>
        <v>15510461</v>
      </c>
      <c r="L239" s="56">
        <f>L244+L249+L254+L259</f>
        <v>15409075.43</v>
      </c>
      <c r="M239" s="56">
        <f t="shared" ref="M239:N239" si="100">M244+M249+M254+M259</f>
        <v>19519283</v>
      </c>
      <c r="N239" s="56">
        <f t="shared" si="100"/>
        <v>19056965.199999999</v>
      </c>
      <c r="O239" s="143" t="s">
        <v>8</v>
      </c>
      <c r="P239" s="143" t="s">
        <v>8</v>
      </c>
      <c r="Q239" s="143" t="s">
        <v>8</v>
      </c>
      <c r="R239" s="143" t="s">
        <v>8</v>
      </c>
      <c r="S239" s="144" t="s">
        <v>8</v>
      </c>
      <c r="T239" s="144" t="s">
        <v>8</v>
      </c>
      <c r="U239" s="144" t="s">
        <v>8</v>
      </c>
      <c r="V239" s="144" t="s">
        <v>8</v>
      </c>
    </row>
    <row r="240" spans="1:22" s="9" customFormat="1" ht="53.25" customHeight="1">
      <c r="A240" s="261"/>
      <c r="B240" s="264"/>
      <c r="C240" s="263"/>
      <c r="D240" s="146"/>
      <c r="E240" s="146"/>
      <c r="F240" s="35" t="s">
        <v>79</v>
      </c>
      <c r="G240" s="66">
        <f t="shared" si="99"/>
        <v>0</v>
      </c>
      <c r="H240" s="56">
        <f t="shared" si="99"/>
        <v>0</v>
      </c>
      <c r="I240" s="33">
        <v>0</v>
      </c>
      <c r="J240" s="33">
        <f>+J245+J250+J255+J260</f>
        <v>0</v>
      </c>
      <c r="K240" s="56">
        <f t="shared" ref="K240:N243" si="101">K245+K250+K255+K260</f>
        <v>0</v>
      </c>
      <c r="L240" s="56">
        <f t="shared" si="101"/>
        <v>0</v>
      </c>
      <c r="M240" s="56">
        <f t="shared" si="101"/>
        <v>0</v>
      </c>
      <c r="N240" s="56">
        <f t="shared" si="101"/>
        <v>0</v>
      </c>
      <c r="O240" s="171"/>
      <c r="P240" s="171"/>
      <c r="Q240" s="171"/>
      <c r="R240" s="171"/>
      <c r="S240" s="145"/>
      <c r="T240" s="145"/>
      <c r="U240" s="145"/>
      <c r="V240" s="145"/>
    </row>
    <row r="241" spans="1:22" s="9" customFormat="1" ht="36.75" customHeight="1">
      <c r="A241" s="261"/>
      <c r="B241" s="264"/>
      <c r="C241" s="263"/>
      <c r="D241" s="146"/>
      <c r="E241" s="146"/>
      <c r="F241" s="35" t="s">
        <v>80</v>
      </c>
      <c r="G241" s="66">
        <f t="shared" si="99"/>
        <v>31245692</v>
      </c>
      <c r="H241" s="56">
        <f t="shared" si="99"/>
        <v>30509662.91</v>
      </c>
      <c r="I241" s="33">
        <f>I246+I251+I256+I261</f>
        <v>15735231</v>
      </c>
      <c r="J241" s="33">
        <f>+J246+J251+J256+J261</f>
        <v>15100587.48</v>
      </c>
      <c r="K241" s="56">
        <f t="shared" si="101"/>
        <v>15510461</v>
      </c>
      <c r="L241" s="56">
        <f t="shared" si="101"/>
        <v>15409075.43</v>
      </c>
      <c r="M241" s="56">
        <f>M246+M251+M256+M261</f>
        <v>19519283</v>
      </c>
      <c r="N241" s="56">
        <f t="shared" si="101"/>
        <v>19056965.199999999</v>
      </c>
      <c r="O241" s="171"/>
      <c r="P241" s="171"/>
      <c r="Q241" s="171"/>
      <c r="R241" s="171"/>
      <c r="S241" s="145"/>
      <c r="T241" s="145"/>
      <c r="U241" s="145"/>
      <c r="V241" s="145"/>
    </row>
    <row r="242" spans="1:22" s="9" customFormat="1" ht="36.75" customHeight="1">
      <c r="A242" s="261"/>
      <c r="B242" s="264"/>
      <c r="C242" s="263"/>
      <c r="D242" s="146"/>
      <c r="E242" s="146"/>
      <c r="F242" s="35" t="s">
        <v>81</v>
      </c>
      <c r="G242" s="66">
        <f t="shared" si="99"/>
        <v>0</v>
      </c>
      <c r="H242" s="56">
        <f t="shared" si="99"/>
        <v>0</v>
      </c>
      <c r="I242" s="33">
        <f>I247+I252+I257+I262</f>
        <v>0</v>
      </c>
      <c r="J242" s="33">
        <f>+J247+J252+J257+J262</f>
        <v>0</v>
      </c>
      <c r="K242" s="56">
        <f>K247+K252+K257+K262</f>
        <v>0</v>
      </c>
      <c r="L242" s="56">
        <f>L247+L252+L257+L262</f>
        <v>0</v>
      </c>
      <c r="M242" s="56">
        <f t="shared" ref="M242:N242" si="102">M247+M252+M257+M262</f>
        <v>0</v>
      </c>
      <c r="N242" s="56">
        <f t="shared" si="102"/>
        <v>0</v>
      </c>
      <c r="O242" s="171"/>
      <c r="P242" s="171"/>
      <c r="Q242" s="171"/>
      <c r="R242" s="171"/>
      <c r="S242" s="145"/>
      <c r="T242" s="145"/>
      <c r="U242" s="145"/>
      <c r="V242" s="145"/>
    </row>
    <row r="243" spans="1:22" s="9" customFormat="1" ht="33" customHeight="1">
      <c r="A243" s="262"/>
      <c r="B243" s="265"/>
      <c r="C243" s="266"/>
      <c r="D243" s="146"/>
      <c r="E243" s="146"/>
      <c r="F243" s="37" t="s">
        <v>14</v>
      </c>
      <c r="G243" s="66">
        <f t="shared" si="99"/>
        <v>0</v>
      </c>
      <c r="H243" s="56">
        <f t="shared" si="99"/>
        <v>0</v>
      </c>
      <c r="I243" s="33">
        <f>I248+I253+I258+I263</f>
        <v>0</v>
      </c>
      <c r="J243" s="33">
        <f>+J248+J253+J258+J263</f>
        <v>0</v>
      </c>
      <c r="K243" s="56">
        <f t="shared" si="101"/>
        <v>0</v>
      </c>
      <c r="L243" s="56">
        <f t="shared" si="101"/>
        <v>0</v>
      </c>
      <c r="M243" s="56">
        <f t="shared" si="101"/>
        <v>0</v>
      </c>
      <c r="N243" s="56">
        <f t="shared" si="101"/>
        <v>0</v>
      </c>
      <c r="O243" s="172"/>
      <c r="P243" s="172"/>
      <c r="Q243" s="172"/>
      <c r="R243" s="172"/>
      <c r="S243" s="145"/>
      <c r="T243" s="145"/>
      <c r="U243" s="145"/>
      <c r="V243" s="145"/>
    </row>
    <row r="244" spans="1:22" ht="27.75" customHeight="1">
      <c r="A244" s="186" t="s">
        <v>39</v>
      </c>
      <c r="B244" s="173" t="s">
        <v>152</v>
      </c>
      <c r="C244" s="215"/>
      <c r="D244" s="146" t="s">
        <v>31</v>
      </c>
      <c r="E244" s="146" t="s">
        <v>62</v>
      </c>
      <c r="F244" s="16" t="s">
        <v>7</v>
      </c>
      <c r="G244" s="33">
        <f>I244</f>
        <v>3234154</v>
      </c>
      <c r="H244" s="19">
        <f t="shared" ref="H244:H253" si="103">SUM(J244:J244)</f>
        <v>3004009.28</v>
      </c>
      <c r="I244" s="20">
        <f>I246</f>
        <v>3234154</v>
      </c>
      <c r="J244" s="20">
        <f>SUM(J245:J248)</f>
        <v>3004009.28</v>
      </c>
      <c r="K244" s="20">
        <f>K246</f>
        <v>2621476</v>
      </c>
      <c r="L244" s="20">
        <f>L246</f>
        <v>2520097.61</v>
      </c>
      <c r="M244" s="130">
        <f t="shared" ref="M244:N244" si="104">M246</f>
        <v>2589745</v>
      </c>
      <c r="N244" s="130">
        <f t="shared" si="104"/>
        <v>2560941.17</v>
      </c>
      <c r="O244" s="205" t="s">
        <v>86</v>
      </c>
      <c r="P244" s="145" t="s">
        <v>5</v>
      </c>
      <c r="Q244" s="142">
        <v>100</v>
      </c>
      <c r="R244" s="176">
        <v>100</v>
      </c>
      <c r="S244" s="176">
        <v>100</v>
      </c>
      <c r="T244" s="176">
        <v>96</v>
      </c>
      <c r="U244" s="176">
        <v>100</v>
      </c>
      <c r="V244" s="176">
        <v>99</v>
      </c>
    </row>
    <row r="245" spans="1:22" ht="51.75" customHeight="1">
      <c r="A245" s="187"/>
      <c r="B245" s="216"/>
      <c r="C245" s="217"/>
      <c r="D245" s="146"/>
      <c r="E245" s="146"/>
      <c r="F245" s="16" t="s">
        <v>79</v>
      </c>
      <c r="G245" s="33">
        <v>0</v>
      </c>
      <c r="H245" s="19">
        <f t="shared" si="103"/>
        <v>0</v>
      </c>
      <c r="I245" s="20">
        <v>0</v>
      </c>
      <c r="J245" s="20">
        <v>0</v>
      </c>
      <c r="K245" s="20">
        <v>0</v>
      </c>
      <c r="L245" s="20">
        <v>0</v>
      </c>
      <c r="M245" s="130">
        <v>0</v>
      </c>
      <c r="N245" s="130">
        <v>0</v>
      </c>
      <c r="O245" s="205"/>
      <c r="P245" s="145"/>
      <c r="Q245" s="143"/>
      <c r="R245" s="176"/>
      <c r="S245" s="176"/>
      <c r="T245" s="176"/>
      <c r="U245" s="176"/>
      <c r="V245" s="176"/>
    </row>
    <row r="246" spans="1:22" ht="36.75" customHeight="1">
      <c r="A246" s="187"/>
      <c r="B246" s="216"/>
      <c r="C246" s="217"/>
      <c r="D246" s="146"/>
      <c r="E246" s="146"/>
      <c r="F246" s="16" t="s">
        <v>80</v>
      </c>
      <c r="G246" s="33">
        <v>3234154</v>
      </c>
      <c r="H246" s="19">
        <f t="shared" si="103"/>
        <v>3004009.28</v>
      </c>
      <c r="I246" s="20">
        <v>3234154</v>
      </c>
      <c r="J246" s="20">
        <v>3004009.28</v>
      </c>
      <c r="K246" s="20">
        <v>2621476</v>
      </c>
      <c r="L246" s="20">
        <v>2520097.61</v>
      </c>
      <c r="M246" s="130">
        <v>2589745</v>
      </c>
      <c r="N246" s="130">
        <v>2560941.17</v>
      </c>
      <c r="O246" s="205"/>
      <c r="P246" s="145"/>
      <c r="Q246" s="143"/>
      <c r="R246" s="176"/>
      <c r="S246" s="176"/>
      <c r="T246" s="176"/>
      <c r="U246" s="176"/>
      <c r="V246" s="176"/>
    </row>
    <row r="247" spans="1:22" ht="42" customHeight="1">
      <c r="A247" s="187"/>
      <c r="B247" s="216"/>
      <c r="C247" s="217"/>
      <c r="D247" s="146"/>
      <c r="E247" s="146"/>
      <c r="F247" s="16" t="s">
        <v>81</v>
      </c>
      <c r="G247" s="33">
        <v>0</v>
      </c>
      <c r="H247" s="19">
        <f t="shared" si="103"/>
        <v>0</v>
      </c>
      <c r="I247" s="20">
        <v>0</v>
      </c>
      <c r="J247" s="20">
        <v>0</v>
      </c>
      <c r="K247" s="20">
        <v>0</v>
      </c>
      <c r="L247" s="20">
        <v>0</v>
      </c>
      <c r="M247" s="130">
        <v>0</v>
      </c>
      <c r="N247" s="130">
        <v>0</v>
      </c>
      <c r="O247" s="205"/>
      <c r="P247" s="145"/>
      <c r="Q247" s="143"/>
      <c r="R247" s="176"/>
      <c r="S247" s="176"/>
      <c r="T247" s="176"/>
      <c r="U247" s="176"/>
      <c r="V247" s="176"/>
    </row>
    <row r="248" spans="1:22" ht="36" customHeight="1">
      <c r="A248" s="187"/>
      <c r="B248" s="218"/>
      <c r="C248" s="219"/>
      <c r="D248" s="146"/>
      <c r="E248" s="146"/>
      <c r="F248" s="16" t="s">
        <v>14</v>
      </c>
      <c r="G248" s="33">
        <v>0</v>
      </c>
      <c r="H248" s="19">
        <f t="shared" si="103"/>
        <v>0</v>
      </c>
      <c r="I248" s="20">
        <v>0</v>
      </c>
      <c r="J248" s="20">
        <v>0</v>
      </c>
      <c r="K248" s="20">
        <v>0</v>
      </c>
      <c r="L248" s="20">
        <v>0</v>
      </c>
      <c r="M248" s="130">
        <v>0</v>
      </c>
      <c r="N248" s="130">
        <v>0</v>
      </c>
      <c r="O248" s="205"/>
      <c r="P248" s="145"/>
      <c r="Q248" s="144"/>
      <c r="R248" s="176"/>
      <c r="S248" s="176"/>
      <c r="T248" s="176"/>
      <c r="U248" s="176"/>
      <c r="V248" s="176"/>
    </row>
    <row r="249" spans="1:22" ht="26.25" customHeight="1">
      <c r="A249" s="175" t="s">
        <v>40</v>
      </c>
      <c r="B249" s="173" t="s">
        <v>157</v>
      </c>
      <c r="C249" s="215"/>
      <c r="D249" s="146" t="s">
        <v>31</v>
      </c>
      <c r="E249" s="146" t="s">
        <v>62</v>
      </c>
      <c r="F249" s="16" t="s">
        <v>7</v>
      </c>
      <c r="G249" s="33">
        <f>I249</f>
        <v>3649494</v>
      </c>
      <c r="H249" s="19">
        <f t="shared" si="103"/>
        <v>3515564.36</v>
      </c>
      <c r="I249" s="20">
        <f>I251</f>
        <v>3649494</v>
      </c>
      <c r="J249" s="20">
        <f>SUM(J250:J253)</f>
        <v>3515564.36</v>
      </c>
      <c r="K249" s="20">
        <f>K251</f>
        <v>3320509</v>
      </c>
      <c r="L249" s="20">
        <f>L251</f>
        <v>3320505.77</v>
      </c>
      <c r="M249" s="130">
        <f t="shared" ref="M249:N249" si="105">M251</f>
        <v>4458241</v>
      </c>
      <c r="N249" s="130">
        <f t="shared" si="105"/>
        <v>4219425.74</v>
      </c>
      <c r="O249" s="205" t="s">
        <v>56</v>
      </c>
      <c r="P249" s="145" t="s">
        <v>5</v>
      </c>
      <c r="Q249" s="142">
        <v>100</v>
      </c>
      <c r="R249" s="176">
        <v>100</v>
      </c>
      <c r="S249" s="176">
        <v>100</v>
      </c>
      <c r="T249" s="176">
        <v>99</v>
      </c>
      <c r="U249" s="176">
        <v>100</v>
      </c>
      <c r="V249" s="176">
        <v>99</v>
      </c>
    </row>
    <row r="250" spans="1:22" ht="52.5" customHeight="1">
      <c r="A250" s="175"/>
      <c r="B250" s="216"/>
      <c r="C250" s="217"/>
      <c r="D250" s="146"/>
      <c r="E250" s="146"/>
      <c r="F250" s="16" t="s">
        <v>79</v>
      </c>
      <c r="G250" s="33">
        <v>0</v>
      </c>
      <c r="H250" s="19">
        <f t="shared" si="103"/>
        <v>0</v>
      </c>
      <c r="I250" s="20">
        <v>0</v>
      </c>
      <c r="J250" s="20">
        <v>0</v>
      </c>
      <c r="K250" s="20">
        <v>0</v>
      </c>
      <c r="L250" s="20">
        <v>0</v>
      </c>
      <c r="M250" s="130">
        <v>0</v>
      </c>
      <c r="N250" s="130">
        <v>0</v>
      </c>
      <c r="O250" s="205"/>
      <c r="P250" s="145"/>
      <c r="Q250" s="143"/>
      <c r="R250" s="176"/>
      <c r="S250" s="176"/>
      <c r="T250" s="176"/>
      <c r="U250" s="176"/>
      <c r="V250" s="176"/>
    </row>
    <row r="251" spans="1:22" ht="39" customHeight="1">
      <c r="A251" s="175"/>
      <c r="B251" s="216"/>
      <c r="C251" s="217"/>
      <c r="D251" s="146"/>
      <c r="E251" s="146"/>
      <c r="F251" s="16" t="s">
        <v>80</v>
      </c>
      <c r="G251" s="33">
        <f>I251</f>
        <v>3649494</v>
      </c>
      <c r="H251" s="19">
        <f t="shared" si="103"/>
        <v>3515564.36</v>
      </c>
      <c r="I251" s="20">
        <v>3649494</v>
      </c>
      <c r="J251" s="20">
        <v>3515564.36</v>
      </c>
      <c r="K251" s="20">
        <v>3320509</v>
      </c>
      <c r="L251" s="20">
        <v>3320505.77</v>
      </c>
      <c r="M251" s="130">
        <v>4458241</v>
      </c>
      <c r="N251" s="130">
        <v>4219425.74</v>
      </c>
      <c r="O251" s="205"/>
      <c r="P251" s="145"/>
      <c r="Q251" s="143"/>
      <c r="R251" s="176"/>
      <c r="S251" s="176"/>
      <c r="T251" s="176"/>
      <c r="U251" s="176"/>
      <c r="V251" s="176"/>
    </row>
    <row r="252" spans="1:22" ht="46.5" customHeight="1">
      <c r="A252" s="175"/>
      <c r="B252" s="216"/>
      <c r="C252" s="217"/>
      <c r="D252" s="146"/>
      <c r="E252" s="146"/>
      <c r="F252" s="16" t="s">
        <v>81</v>
      </c>
      <c r="G252" s="33">
        <v>0</v>
      </c>
      <c r="H252" s="19">
        <f t="shared" si="103"/>
        <v>0</v>
      </c>
      <c r="I252" s="20">
        <v>0</v>
      </c>
      <c r="J252" s="20">
        <v>0</v>
      </c>
      <c r="K252" s="20">
        <v>0</v>
      </c>
      <c r="L252" s="20">
        <v>0</v>
      </c>
      <c r="M252" s="130">
        <v>0</v>
      </c>
      <c r="N252" s="130">
        <v>0</v>
      </c>
      <c r="O252" s="205"/>
      <c r="P252" s="145"/>
      <c r="Q252" s="143"/>
      <c r="R252" s="176"/>
      <c r="S252" s="176"/>
      <c r="T252" s="176"/>
      <c r="U252" s="176"/>
      <c r="V252" s="176"/>
    </row>
    <row r="253" spans="1:22" ht="32.25" customHeight="1">
      <c r="A253" s="175"/>
      <c r="B253" s="218"/>
      <c r="C253" s="219"/>
      <c r="D253" s="146"/>
      <c r="E253" s="146"/>
      <c r="F253" s="16" t="s">
        <v>14</v>
      </c>
      <c r="G253" s="33">
        <v>0</v>
      </c>
      <c r="H253" s="19">
        <f t="shared" si="103"/>
        <v>0</v>
      </c>
      <c r="I253" s="20">
        <v>0</v>
      </c>
      <c r="J253" s="20">
        <v>0</v>
      </c>
      <c r="K253" s="20">
        <v>0</v>
      </c>
      <c r="L253" s="20">
        <v>0</v>
      </c>
      <c r="M253" s="130">
        <v>0</v>
      </c>
      <c r="N253" s="130">
        <v>0</v>
      </c>
      <c r="O253" s="205"/>
      <c r="P253" s="145"/>
      <c r="Q253" s="144"/>
      <c r="R253" s="176"/>
      <c r="S253" s="176"/>
      <c r="T253" s="176"/>
      <c r="U253" s="176"/>
      <c r="V253" s="176"/>
    </row>
    <row r="254" spans="1:22" ht="27.75" customHeight="1">
      <c r="A254" s="175" t="s">
        <v>41</v>
      </c>
      <c r="B254" s="173" t="s">
        <v>158</v>
      </c>
      <c r="C254" s="215"/>
      <c r="D254" s="146" t="s">
        <v>31</v>
      </c>
      <c r="E254" s="146" t="s">
        <v>62</v>
      </c>
      <c r="F254" s="16" t="s">
        <v>7</v>
      </c>
      <c r="G254" s="33">
        <f t="shared" ref="G254:N254" si="106">G256</f>
        <v>6678684</v>
      </c>
      <c r="H254" s="33">
        <f t="shared" si="106"/>
        <v>6408114.8399999999</v>
      </c>
      <c r="I254" s="34">
        <f t="shared" si="106"/>
        <v>6678684</v>
      </c>
      <c r="J254" s="34">
        <f t="shared" si="106"/>
        <v>6408114.8399999999</v>
      </c>
      <c r="K254" s="34">
        <f t="shared" si="106"/>
        <v>7169864</v>
      </c>
      <c r="L254" s="34">
        <f t="shared" si="106"/>
        <v>7169860.0499999998</v>
      </c>
      <c r="M254" s="124">
        <f t="shared" si="106"/>
        <v>8830750</v>
      </c>
      <c r="N254" s="124">
        <f t="shared" si="106"/>
        <v>8636051.2899999991</v>
      </c>
      <c r="O254" s="153" t="s">
        <v>57</v>
      </c>
      <c r="P254" s="145" t="s">
        <v>5</v>
      </c>
      <c r="Q254" s="142">
        <v>100</v>
      </c>
      <c r="R254" s="176">
        <v>100</v>
      </c>
      <c r="S254" s="176">
        <v>100</v>
      </c>
      <c r="T254" s="176">
        <v>100</v>
      </c>
      <c r="U254" s="176">
        <v>100</v>
      </c>
      <c r="V254" s="176">
        <v>99</v>
      </c>
    </row>
    <row r="255" spans="1:22" ht="58.5" customHeight="1">
      <c r="A255" s="175"/>
      <c r="B255" s="216"/>
      <c r="C255" s="217"/>
      <c r="D255" s="146"/>
      <c r="E255" s="146"/>
      <c r="F255" s="16" t="s">
        <v>79</v>
      </c>
      <c r="G255" s="33">
        <v>0</v>
      </c>
      <c r="H255" s="19">
        <f t="shared" ref="H255:H263" si="107">SUM(J255:J255)</f>
        <v>0</v>
      </c>
      <c r="I255" s="20">
        <v>0</v>
      </c>
      <c r="J255" s="20">
        <v>0</v>
      </c>
      <c r="K255" s="20">
        <v>0</v>
      </c>
      <c r="L255" s="20">
        <v>0</v>
      </c>
      <c r="M255" s="130">
        <v>0</v>
      </c>
      <c r="N255" s="130">
        <v>0</v>
      </c>
      <c r="O255" s="154"/>
      <c r="P255" s="145"/>
      <c r="Q255" s="143"/>
      <c r="R255" s="176"/>
      <c r="S255" s="176"/>
      <c r="T255" s="176"/>
      <c r="U255" s="176"/>
      <c r="V255" s="176"/>
    </row>
    <row r="256" spans="1:22" ht="31">
      <c r="A256" s="175"/>
      <c r="B256" s="216"/>
      <c r="C256" s="217"/>
      <c r="D256" s="146"/>
      <c r="E256" s="146"/>
      <c r="F256" s="16" t="s">
        <v>80</v>
      </c>
      <c r="G256" s="33">
        <f>I256</f>
        <v>6678684</v>
      </c>
      <c r="H256" s="19">
        <f t="shared" si="107"/>
        <v>6408114.8399999999</v>
      </c>
      <c r="I256" s="20">
        <v>6678684</v>
      </c>
      <c r="J256" s="20">
        <v>6408114.8399999999</v>
      </c>
      <c r="K256" s="20">
        <v>7169864</v>
      </c>
      <c r="L256" s="20">
        <v>7169860.0499999998</v>
      </c>
      <c r="M256" s="126">
        <v>8830750</v>
      </c>
      <c r="N256" s="126">
        <v>8636051.2899999991</v>
      </c>
      <c r="O256" s="154"/>
      <c r="P256" s="145"/>
      <c r="Q256" s="143"/>
      <c r="R256" s="176"/>
      <c r="S256" s="176"/>
      <c r="T256" s="176"/>
      <c r="U256" s="176"/>
      <c r="V256" s="176"/>
    </row>
    <row r="257" spans="1:22" ht="46.5" customHeight="1">
      <c r="A257" s="175"/>
      <c r="B257" s="216"/>
      <c r="C257" s="217"/>
      <c r="D257" s="146"/>
      <c r="E257" s="146"/>
      <c r="F257" s="16" t="s">
        <v>81</v>
      </c>
      <c r="G257" s="33">
        <v>0</v>
      </c>
      <c r="H257" s="19">
        <f t="shared" si="107"/>
        <v>0</v>
      </c>
      <c r="I257" s="20">
        <v>0</v>
      </c>
      <c r="J257" s="20">
        <v>0</v>
      </c>
      <c r="K257" s="20">
        <v>0</v>
      </c>
      <c r="L257" s="20">
        <v>0</v>
      </c>
      <c r="M257" s="130">
        <v>0</v>
      </c>
      <c r="N257" s="130">
        <v>0</v>
      </c>
      <c r="O257" s="154"/>
      <c r="P257" s="145"/>
      <c r="Q257" s="143"/>
      <c r="R257" s="176"/>
      <c r="S257" s="176"/>
      <c r="T257" s="176"/>
      <c r="U257" s="176"/>
      <c r="V257" s="176"/>
    </row>
    <row r="258" spans="1:22" ht="40.5" customHeight="1">
      <c r="A258" s="186"/>
      <c r="B258" s="218"/>
      <c r="C258" s="219"/>
      <c r="D258" s="150"/>
      <c r="E258" s="146"/>
      <c r="F258" s="16" t="s">
        <v>14</v>
      </c>
      <c r="G258" s="33">
        <v>0</v>
      </c>
      <c r="H258" s="19">
        <f t="shared" si="107"/>
        <v>0</v>
      </c>
      <c r="I258" s="20">
        <v>0</v>
      </c>
      <c r="J258" s="20">
        <v>0</v>
      </c>
      <c r="K258" s="20">
        <v>0</v>
      </c>
      <c r="L258" s="20">
        <v>0</v>
      </c>
      <c r="M258" s="130">
        <v>0</v>
      </c>
      <c r="N258" s="130">
        <v>0</v>
      </c>
      <c r="O258" s="155"/>
      <c r="P258" s="145"/>
      <c r="Q258" s="144"/>
      <c r="R258" s="176"/>
      <c r="S258" s="176"/>
      <c r="T258" s="176"/>
      <c r="U258" s="176"/>
      <c r="V258" s="176"/>
    </row>
    <row r="259" spans="1:22" ht="31.5" customHeight="1">
      <c r="A259" s="175" t="s">
        <v>70</v>
      </c>
      <c r="B259" s="173" t="s">
        <v>159</v>
      </c>
      <c r="C259" s="215"/>
      <c r="D259" s="146" t="s">
        <v>31</v>
      </c>
      <c r="E259" s="146" t="s">
        <v>62</v>
      </c>
      <c r="F259" s="16" t="s">
        <v>7</v>
      </c>
      <c r="G259" s="49">
        <f>G261</f>
        <v>2172899</v>
      </c>
      <c r="H259" s="22">
        <f t="shared" si="107"/>
        <v>2172899</v>
      </c>
      <c r="I259" s="41">
        <f>I261</f>
        <v>2172899</v>
      </c>
      <c r="J259" s="20">
        <f>SUM(J260:J263)</f>
        <v>2172899</v>
      </c>
      <c r="K259" s="21">
        <f>K261</f>
        <v>2398612</v>
      </c>
      <c r="L259" s="21">
        <f>L261</f>
        <v>2398612</v>
      </c>
      <c r="M259" s="126">
        <f t="shared" ref="M259:N259" si="108">M261</f>
        <v>3640547</v>
      </c>
      <c r="N259" s="126">
        <f t="shared" si="108"/>
        <v>3640547</v>
      </c>
      <c r="O259" s="153" t="s">
        <v>84</v>
      </c>
      <c r="P259" s="145" t="s">
        <v>5</v>
      </c>
      <c r="Q259" s="142">
        <v>100</v>
      </c>
      <c r="R259" s="176">
        <v>100</v>
      </c>
      <c r="S259" s="176">
        <v>100</v>
      </c>
      <c r="T259" s="176">
        <v>100</v>
      </c>
      <c r="U259" s="176">
        <v>100</v>
      </c>
      <c r="V259" s="176">
        <v>100</v>
      </c>
    </row>
    <row r="260" spans="1:22" ht="54" customHeight="1">
      <c r="A260" s="175"/>
      <c r="B260" s="216"/>
      <c r="C260" s="217"/>
      <c r="D260" s="146"/>
      <c r="E260" s="146"/>
      <c r="F260" s="16" t="s">
        <v>79</v>
      </c>
      <c r="G260" s="49">
        <v>0</v>
      </c>
      <c r="H260" s="22">
        <f t="shared" si="107"/>
        <v>0</v>
      </c>
      <c r="I260" s="41">
        <v>0</v>
      </c>
      <c r="J260" s="20">
        <v>0</v>
      </c>
      <c r="K260" s="21">
        <v>0</v>
      </c>
      <c r="L260" s="21">
        <v>0</v>
      </c>
      <c r="M260" s="126">
        <v>0</v>
      </c>
      <c r="N260" s="126">
        <v>0</v>
      </c>
      <c r="O260" s="154"/>
      <c r="P260" s="145"/>
      <c r="Q260" s="143"/>
      <c r="R260" s="176"/>
      <c r="S260" s="176"/>
      <c r="T260" s="176"/>
      <c r="U260" s="176"/>
      <c r="V260" s="176"/>
    </row>
    <row r="261" spans="1:22" ht="40.5" customHeight="1">
      <c r="A261" s="175"/>
      <c r="B261" s="216"/>
      <c r="C261" s="217"/>
      <c r="D261" s="146"/>
      <c r="E261" s="146"/>
      <c r="F261" s="16" t="s">
        <v>80</v>
      </c>
      <c r="G261" s="49">
        <f>I261</f>
        <v>2172899</v>
      </c>
      <c r="H261" s="22">
        <f t="shared" si="107"/>
        <v>2172899</v>
      </c>
      <c r="I261" s="41">
        <v>2172899</v>
      </c>
      <c r="J261" s="20">
        <v>2172899</v>
      </c>
      <c r="K261" s="21">
        <v>2398612</v>
      </c>
      <c r="L261" s="21">
        <v>2398612</v>
      </c>
      <c r="M261" s="126">
        <v>3640547</v>
      </c>
      <c r="N261" s="126">
        <v>3640547</v>
      </c>
      <c r="O261" s="154"/>
      <c r="P261" s="145"/>
      <c r="Q261" s="143"/>
      <c r="R261" s="176"/>
      <c r="S261" s="176"/>
      <c r="T261" s="176"/>
      <c r="U261" s="176"/>
      <c r="V261" s="176"/>
    </row>
    <row r="262" spans="1:22" ht="45.75" customHeight="1">
      <c r="A262" s="175"/>
      <c r="B262" s="216"/>
      <c r="C262" s="217"/>
      <c r="D262" s="146"/>
      <c r="E262" s="146"/>
      <c r="F262" s="16" t="s">
        <v>81</v>
      </c>
      <c r="G262" s="49">
        <v>0</v>
      </c>
      <c r="H262" s="22">
        <f t="shared" si="107"/>
        <v>0</v>
      </c>
      <c r="I262" s="41">
        <v>0</v>
      </c>
      <c r="J262" s="20">
        <v>0</v>
      </c>
      <c r="K262" s="20">
        <v>0</v>
      </c>
      <c r="L262" s="20">
        <v>0</v>
      </c>
      <c r="M262" s="130">
        <v>0</v>
      </c>
      <c r="N262" s="130">
        <v>0</v>
      </c>
      <c r="O262" s="154"/>
      <c r="P262" s="145"/>
      <c r="Q262" s="143"/>
      <c r="R262" s="176"/>
      <c r="S262" s="176"/>
      <c r="T262" s="176"/>
      <c r="U262" s="176"/>
      <c r="V262" s="176"/>
    </row>
    <row r="263" spans="1:22" ht="40.5" customHeight="1">
      <c r="A263" s="175"/>
      <c r="B263" s="218"/>
      <c r="C263" s="219"/>
      <c r="D263" s="150"/>
      <c r="E263" s="146"/>
      <c r="F263" s="16" t="s">
        <v>14</v>
      </c>
      <c r="G263" s="49">
        <v>0</v>
      </c>
      <c r="H263" s="22">
        <f t="shared" si="107"/>
        <v>0</v>
      </c>
      <c r="I263" s="41">
        <v>0</v>
      </c>
      <c r="J263" s="20">
        <v>0</v>
      </c>
      <c r="K263" s="20">
        <v>0</v>
      </c>
      <c r="L263" s="20">
        <v>0</v>
      </c>
      <c r="M263" s="130">
        <v>0</v>
      </c>
      <c r="N263" s="130">
        <v>0</v>
      </c>
      <c r="O263" s="155"/>
      <c r="P263" s="145"/>
      <c r="Q263" s="144"/>
      <c r="R263" s="176"/>
      <c r="S263" s="176"/>
      <c r="T263" s="176"/>
      <c r="U263" s="176"/>
      <c r="V263" s="176"/>
    </row>
    <row r="264" spans="1:22" ht="32.25" customHeight="1">
      <c r="A264" s="162" t="s">
        <v>42</v>
      </c>
      <c r="B264" s="163"/>
      <c r="C264" s="164"/>
      <c r="D264" s="146" t="s">
        <v>31</v>
      </c>
      <c r="E264" s="146" t="s">
        <v>62</v>
      </c>
      <c r="F264" s="35" t="s">
        <v>7</v>
      </c>
      <c r="G264" s="48">
        <f t="shared" ref="G264:H268" si="109">I264+K264</f>
        <v>31245692</v>
      </c>
      <c r="H264" s="19">
        <f t="shared" si="109"/>
        <v>30509662.91</v>
      </c>
      <c r="I264" s="21">
        <f>I266</f>
        <v>15735231</v>
      </c>
      <c r="J264" s="20">
        <f>SUM(J265:J268)</f>
        <v>15100587.48</v>
      </c>
      <c r="K264" s="21">
        <f>K244+K249+K254+K259</f>
        <v>15510461</v>
      </c>
      <c r="L264" s="21">
        <f>L244+L249+L254+L259</f>
        <v>15409075.43</v>
      </c>
      <c r="M264" s="126">
        <f t="shared" ref="M264:N264" si="110">M244+M249+M254+M259</f>
        <v>19519283</v>
      </c>
      <c r="N264" s="126">
        <f t="shared" si="110"/>
        <v>19056965.199999999</v>
      </c>
      <c r="O264" s="142" t="s">
        <v>8</v>
      </c>
      <c r="P264" s="142" t="s">
        <v>8</v>
      </c>
      <c r="Q264" s="142" t="s">
        <v>8</v>
      </c>
      <c r="R264" s="212" t="s">
        <v>8</v>
      </c>
      <c r="S264" s="176" t="s">
        <v>8</v>
      </c>
      <c r="T264" s="176" t="s">
        <v>8</v>
      </c>
      <c r="U264" s="176" t="s">
        <v>8</v>
      </c>
      <c r="V264" s="176" t="s">
        <v>8</v>
      </c>
    </row>
    <row r="265" spans="1:22" ht="55.5" customHeight="1">
      <c r="A265" s="165"/>
      <c r="B265" s="166"/>
      <c r="C265" s="167"/>
      <c r="D265" s="146"/>
      <c r="E265" s="146"/>
      <c r="F265" s="35" t="s">
        <v>79</v>
      </c>
      <c r="G265" s="48">
        <f t="shared" si="109"/>
        <v>0</v>
      </c>
      <c r="H265" s="19">
        <f t="shared" si="109"/>
        <v>0</v>
      </c>
      <c r="I265" s="20">
        <v>0</v>
      </c>
      <c r="J265" s="20">
        <v>0</v>
      </c>
      <c r="K265" s="21">
        <f t="shared" ref="K265:N268" si="111">K245+K250+K255+K260</f>
        <v>0</v>
      </c>
      <c r="L265" s="21">
        <f t="shared" si="111"/>
        <v>0</v>
      </c>
      <c r="M265" s="126">
        <v>0</v>
      </c>
      <c r="N265" s="126">
        <v>0</v>
      </c>
      <c r="O265" s="143"/>
      <c r="P265" s="143"/>
      <c r="Q265" s="143"/>
      <c r="R265" s="213"/>
      <c r="S265" s="176"/>
      <c r="T265" s="176"/>
      <c r="U265" s="176"/>
      <c r="V265" s="176"/>
    </row>
    <row r="266" spans="1:22" ht="36" customHeight="1">
      <c r="A266" s="165"/>
      <c r="B266" s="166"/>
      <c r="C266" s="167"/>
      <c r="D266" s="146"/>
      <c r="E266" s="146"/>
      <c r="F266" s="35" t="s">
        <v>80</v>
      </c>
      <c r="G266" s="48">
        <f t="shared" si="109"/>
        <v>31245692</v>
      </c>
      <c r="H266" s="19">
        <f t="shared" si="109"/>
        <v>30509662.91</v>
      </c>
      <c r="I266" s="47">
        <f>I246+I251+I256+I261</f>
        <v>15735231</v>
      </c>
      <c r="J266" s="47">
        <f>J246+J251+J256+J261</f>
        <v>15100587.48</v>
      </c>
      <c r="K266" s="21">
        <f t="shared" si="111"/>
        <v>15510461</v>
      </c>
      <c r="L266" s="21">
        <f t="shared" si="111"/>
        <v>15409075.43</v>
      </c>
      <c r="M266" s="126">
        <f t="shared" si="111"/>
        <v>19519283</v>
      </c>
      <c r="N266" s="126">
        <f t="shared" si="111"/>
        <v>19056965.199999999</v>
      </c>
      <c r="O266" s="143"/>
      <c r="P266" s="143"/>
      <c r="Q266" s="143"/>
      <c r="R266" s="213"/>
      <c r="S266" s="176"/>
      <c r="T266" s="176"/>
      <c r="U266" s="176"/>
      <c r="V266" s="176"/>
    </row>
    <row r="267" spans="1:22" ht="47.25" customHeight="1">
      <c r="A267" s="165"/>
      <c r="B267" s="166"/>
      <c r="C267" s="167"/>
      <c r="D267" s="146"/>
      <c r="E267" s="146"/>
      <c r="F267" s="35" t="s">
        <v>81</v>
      </c>
      <c r="G267" s="48">
        <f t="shared" si="109"/>
        <v>0</v>
      </c>
      <c r="H267" s="19">
        <f t="shared" si="109"/>
        <v>0</v>
      </c>
      <c r="I267" s="20">
        <v>0</v>
      </c>
      <c r="J267" s="20">
        <f>+J242</f>
        <v>0</v>
      </c>
      <c r="K267" s="21">
        <f t="shared" si="111"/>
        <v>0</v>
      </c>
      <c r="L267" s="21">
        <f t="shared" si="111"/>
        <v>0</v>
      </c>
      <c r="M267" s="126">
        <f t="shared" si="111"/>
        <v>0</v>
      </c>
      <c r="N267" s="126">
        <f t="shared" si="111"/>
        <v>0</v>
      </c>
      <c r="O267" s="143"/>
      <c r="P267" s="143"/>
      <c r="Q267" s="143"/>
      <c r="R267" s="213"/>
      <c r="S267" s="176"/>
      <c r="T267" s="176"/>
      <c r="U267" s="176"/>
      <c r="V267" s="176"/>
    </row>
    <row r="268" spans="1:22" ht="36" customHeight="1">
      <c r="A268" s="168"/>
      <c r="B268" s="169"/>
      <c r="C268" s="170"/>
      <c r="D268" s="150"/>
      <c r="E268" s="146"/>
      <c r="F268" s="37" t="s">
        <v>14</v>
      </c>
      <c r="G268" s="48">
        <f t="shared" si="109"/>
        <v>0</v>
      </c>
      <c r="H268" s="19">
        <f t="shared" si="109"/>
        <v>0</v>
      </c>
      <c r="I268" s="20">
        <v>0</v>
      </c>
      <c r="J268" s="20">
        <f>+J243</f>
        <v>0</v>
      </c>
      <c r="K268" s="21">
        <f t="shared" si="111"/>
        <v>0</v>
      </c>
      <c r="L268" s="21">
        <f t="shared" si="111"/>
        <v>0</v>
      </c>
      <c r="M268" s="126">
        <f t="shared" si="111"/>
        <v>0</v>
      </c>
      <c r="N268" s="126">
        <f t="shared" si="111"/>
        <v>0</v>
      </c>
      <c r="O268" s="144"/>
      <c r="P268" s="144"/>
      <c r="Q268" s="144"/>
      <c r="R268" s="214"/>
      <c r="S268" s="176"/>
      <c r="T268" s="176"/>
      <c r="U268" s="176"/>
      <c r="V268" s="176"/>
    </row>
    <row r="269" spans="1:22" ht="32.25" customHeight="1">
      <c r="A269" s="205" t="s">
        <v>4</v>
      </c>
      <c r="B269" s="205"/>
      <c r="C269" s="205"/>
      <c r="D269" s="205"/>
      <c r="E269" s="205"/>
      <c r="F269" s="205"/>
      <c r="G269" s="205"/>
      <c r="H269" s="205"/>
      <c r="I269" s="205"/>
      <c r="J269" s="205"/>
      <c r="K269" s="205"/>
      <c r="L269" s="205"/>
      <c r="M269" s="205"/>
      <c r="N269" s="205"/>
      <c r="O269" s="205"/>
      <c r="P269" s="205"/>
      <c r="Q269" s="205"/>
      <c r="R269" s="205"/>
      <c r="S269" s="205"/>
      <c r="T269" s="205"/>
      <c r="U269" s="205"/>
      <c r="V269" s="205"/>
    </row>
    <row r="270" spans="1:22" ht="31.5" customHeight="1">
      <c r="A270" s="205" t="s">
        <v>12</v>
      </c>
      <c r="B270" s="205"/>
      <c r="C270" s="205"/>
      <c r="D270" s="205"/>
      <c r="E270" s="205"/>
      <c r="F270" s="205"/>
      <c r="G270" s="205"/>
      <c r="H270" s="205"/>
      <c r="I270" s="205"/>
      <c r="J270" s="205"/>
      <c r="K270" s="205"/>
      <c r="L270" s="205"/>
      <c r="M270" s="205"/>
      <c r="N270" s="205"/>
      <c r="O270" s="205"/>
      <c r="P270" s="205"/>
      <c r="Q270" s="205"/>
      <c r="R270" s="205"/>
      <c r="S270" s="205"/>
      <c r="T270" s="205"/>
      <c r="U270" s="205"/>
      <c r="V270" s="205"/>
    </row>
    <row r="271" spans="1:22" ht="29.25" customHeight="1">
      <c r="A271" s="205" t="s">
        <v>13</v>
      </c>
      <c r="B271" s="205"/>
      <c r="C271" s="205"/>
      <c r="D271" s="205"/>
      <c r="E271" s="205"/>
      <c r="F271" s="205"/>
      <c r="G271" s="205"/>
      <c r="H271" s="205"/>
      <c r="I271" s="205"/>
      <c r="J271" s="205"/>
      <c r="K271" s="205"/>
      <c r="L271" s="205"/>
      <c r="M271" s="205"/>
      <c r="N271" s="205"/>
      <c r="O271" s="205"/>
      <c r="P271" s="205"/>
      <c r="Q271" s="205"/>
      <c r="R271" s="205"/>
      <c r="S271" s="205"/>
      <c r="T271" s="205"/>
      <c r="U271" s="205"/>
      <c r="V271" s="205"/>
    </row>
    <row r="272" spans="1:22" ht="36" customHeight="1">
      <c r="A272" s="111" t="s">
        <v>61</v>
      </c>
      <c r="B272" s="205" t="s">
        <v>29</v>
      </c>
      <c r="C272" s="205"/>
      <c r="D272" s="205"/>
      <c r="E272" s="205"/>
      <c r="F272" s="205"/>
      <c r="G272" s="205"/>
      <c r="H272" s="205"/>
      <c r="I272" s="205"/>
      <c r="J272" s="205"/>
      <c r="K272" s="205"/>
      <c r="L272" s="205"/>
      <c r="M272" s="205"/>
      <c r="N272" s="205"/>
      <c r="O272" s="205"/>
      <c r="P272" s="205"/>
      <c r="Q272" s="205"/>
      <c r="R272" s="205"/>
      <c r="S272" s="205"/>
      <c r="T272" s="205"/>
      <c r="U272" s="205"/>
      <c r="V272" s="205"/>
    </row>
    <row r="273" spans="1:22" ht="36" customHeight="1">
      <c r="A273" s="151" t="s">
        <v>59</v>
      </c>
      <c r="B273" s="158" t="s">
        <v>102</v>
      </c>
      <c r="C273" s="159"/>
      <c r="D273" s="152" t="s">
        <v>31</v>
      </c>
      <c r="E273" s="152" t="s">
        <v>62</v>
      </c>
      <c r="F273" s="131" t="s">
        <v>7</v>
      </c>
      <c r="G273" s="57">
        <f>G278+G283+G288+G293+G298+G303+G308+G313+G318+G323+G328+G333</f>
        <v>178864705.75999996</v>
      </c>
      <c r="H273" s="57">
        <f>H278+H283+H288+H293+H298+H303+H308+H313+H318+H323+H328+H333</f>
        <v>178142259.17999998</v>
      </c>
      <c r="I273" s="57">
        <f>I278+I283+I288+I293+I298+I303+I308+I313+I318+I323+I328+I333</f>
        <v>50525919.360000007</v>
      </c>
      <c r="J273" s="57">
        <f t="shared" ref="J273:N273" si="112">J278+J283+J288+J293+J298+J303+J308+J313+J318+J323+J328+J333</f>
        <v>50495919.360000007</v>
      </c>
      <c r="K273" s="57">
        <f t="shared" si="112"/>
        <v>59714490.950000003</v>
      </c>
      <c r="L273" s="57">
        <f t="shared" si="112"/>
        <v>59706470.450000003</v>
      </c>
      <c r="M273" s="57">
        <f t="shared" si="112"/>
        <v>68624295.450000003</v>
      </c>
      <c r="N273" s="57">
        <f t="shared" si="112"/>
        <v>67939869.370000005</v>
      </c>
      <c r="O273" s="151" t="s">
        <v>8</v>
      </c>
      <c r="P273" s="151" t="s">
        <v>8</v>
      </c>
      <c r="Q273" s="151" t="s">
        <v>8</v>
      </c>
      <c r="R273" s="151" t="s">
        <v>8</v>
      </c>
      <c r="S273" s="152" t="s">
        <v>8</v>
      </c>
      <c r="T273" s="152" t="s">
        <v>8</v>
      </c>
      <c r="U273" s="152" t="s">
        <v>8</v>
      </c>
      <c r="V273" s="152" t="s">
        <v>8</v>
      </c>
    </row>
    <row r="274" spans="1:22" ht="54.75" customHeight="1">
      <c r="A274" s="171"/>
      <c r="B274" s="158"/>
      <c r="C274" s="159"/>
      <c r="D274" s="146"/>
      <c r="E274" s="146"/>
      <c r="F274" s="38" t="s">
        <v>79</v>
      </c>
      <c r="G274" s="57">
        <f>G279+G284+G289+G294+G299+G304+G309+G314+G319+G324+G329+G334</f>
        <v>94197408.040000021</v>
      </c>
      <c r="H274" s="57">
        <f t="shared" ref="H274:N274" si="113">H279+H284+H289+H294+H299+H304+H309+H314+H319+H324+H329+H334</f>
        <v>93893851.790000021</v>
      </c>
      <c r="I274" s="57">
        <f t="shared" si="113"/>
        <v>24216792.469999999</v>
      </c>
      <c r="J274" s="57">
        <f t="shared" si="113"/>
        <v>24186792.469999999</v>
      </c>
      <c r="K274" s="57">
        <f t="shared" si="113"/>
        <v>29100079.120000001</v>
      </c>
      <c r="L274" s="57">
        <f t="shared" si="113"/>
        <v>29092058.620000001</v>
      </c>
      <c r="M274" s="57">
        <f t="shared" si="113"/>
        <v>40880536.449999996</v>
      </c>
      <c r="N274" s="57">
        <f t="shared" si="113"/>
        <v>40615000.700000003</v>
      </c>
      <c r="O274" s="171"/>
      <c r="P274" s="171"/>
      <c r="Q274" s="171"/>
      <c r="R274" s="171"/>
      <c r="S274" s="146"/>
      <c r="T274" s="146"/>
      <c r="U274" s="146"/>
      <c r="V274" s="146"/>
    </row>
    <row r="275" spans="1:22" ht="36" customHeight="1">
      <c r="A275" s="171"/>
      <c r="B275" s="158"/>
      <c r="C275" s="159"/>
      <c r="D275" s="146"/>
      <c r="E275" s="146"/>
      <c r="F275" s="38" t="s">
        <v>80</v>
      </c>
      <c r="G275" s="57">
        <f>G280+G285+G290+G295+G300+G305+G310+G315+G320+G325+G330+G335</f>
        <v>84667297.719999999</v>
      </c>
      <c r="H275" s="57">
        <f t="shared" ref="H275:N275" si="114">H280+H285+H290+H295+H300+H305+H310+H315+H320+H325+H330+H335</f>
        <v>84248407.390000001</v>
      </c>
      <c r="I275" s="57">
        <f t="shared" si="114"/>
        <v>26309126.890000001</v>
      </c>
      <c r="J275" s="57">
        <f t="shared" si="114"/>
        <v>26309126.890000001</v>
      </c>
      <c r="K275" s="57">
        <f t="shared" si="114"/>
        <v>30614411.830000002</v>
      </c>
      <c r="L275" s="57">
        <f t="shared" si="114"/>
        <v>30614411.830000002</v>
      </c>
      <c r="M275" s="57">
        <f t="shared" si="114"/>
        <v>27743759</v>
      </c>
      <c r="N275" s="57">
        <f t="shared" si="114"/>
        <v>27324868.670000002</v>
      </c>
      <c r="O275" s="171"/>
      <c r="P275" s="171"/>
      <c r="Q275" s="171"/>
      <c r="R275" s="171"/>
      <c r="S275" s="146"/>
      <c r="T275" s="146"/>
      <c r="U275" s="146"/>
      <c r="V275" s="146"/>
    </row>
    <row r="276" spans="1:22" ht="43.5" customHeight="1">
      <c r="A276" s="171"/>
      <c r="B276" s="158"/>
      <c r="C276" s="159"/>
      <c r="D276" s="146"/>
      <c r="E276" s="146"/>
      <c r="F276" s="38" t="s">
        <v>81</v>
      </c>
      <c r="G276" s="43">
        <f>G281+G286+G291+G296+G301+G306</f>
        <v>0</v>
      </c>
      <c r="H276" s="43">
        <f>J276</f>
        <v>0</v>
      </c>
      <c r="I276" s="31">
        <f>G276</f>
        <v>0</v>
      </c>
      <c r="J276" s="31">
        <f>+J281+J286+J291+J301+J296+J306</f>
        <v>0</v>
      </c>
      <c r="K276" s="31">
        <v>0</v>
      </c>
      <c r="L276" s="31">
        <f>L281+L286+L291+L296+L301+L306+L311+L316</f>
        <v>0</v>
      </c>
      <c r="M276" s="31">
        <f t="shared" ref="M276:N276" si="115">M281+M286+M291+M296+M301+M306+M311+M316</f>
        <v>0</v>
      </c>
      <c r="N276" s="31">
        <f t="shared" si="115"/>
        <v>0</v>
      </c>
      <c r="O276" s="171"/>
      <c r="P276" s="171"/>
      <c r="Q276" s="171"/>
      <c r="R276" s="171"/>
      <c r="S276" s="146"/>
      <c r="T276" s="146"/>
      <c r="U276" s="146"/>
      <c r="V276" s="146"/>
    </row>
    <row r="277" spans="1:22" ht="36" customHeight="1">
      <c r="A277" s="172"/>
      <c r="B277" s="160"/>
      <c r="C277" s="161"/>
      <c r="D277" s="150"/>
      <c r="E277" s="146"/>
      <c r="F277" s="38" t="s">
        <v>14</v>
      </c>
      <c r="G277" s="43">
        <f>G282+G287+G292+G297+G302+G307</f>
        <v>0</v>
      </c>
      <c r="H277" s="43">
        <f>J277</f>
        <v>0</v>
      </c>
      <c r="I277" s="31">
        <f>G277</f>
        <v>0</v>
      </c>
      <c r="J277" s="31">
        <f>+J282+J287+J292+J302+J297+J307</f>
        <v>0</v>
      </c>
      <c r="K277" s="31">
        <v>0</v>
      </c>
      <c r="L277" s="31">
        <f>L282+L287+L292+L297+L302+L307+L312+L317</f>
        <v>0</v>
      </c>
      <c r="M277" s="31">
        <f t="shared" ref="M277:N277" si="116">M282+M287+M292+M297+M302+M307+M312+M317</f>
        <v>0</v>
      </c>
      <c r="N277" s="31">
        <f t="shared" si="116"/>
        <v>0</v>
      </c>
      <c r="O277" s="172"/>
      <c r="P277" s="172"/>
      <c r="Q277" s="172"/>
      <c r="R277" s="172"/>
      <c r="S277" s="146"/>
      <c r="T277" s="146"/>
      <c r="U277" s="146"/>
      <c r="V277" s="146"/>
    </row>
    <row r="278" spans="1:22" ht="27.75" customHeight="1">
      <c r="A278" s="186" t="s">
        <v>43</v>
      </c>
      <c r="B278" s="156" t="s">
        <v>160</v>
      </c>
      <c r="C278" s="157"/>
      <c r="D278" s="142" t="s">
        <v>31</v>
      </c>
      <c r="E278" s="146" t="s">
        <v>62</v>
      </c>
      <c r="F278" s="16" t="s">
        <v>7</v>
      </c>
      <c r="G278" s="33">
        <f>I278+K278+M278</f>
        <v>40067583.260000005</v>
      </c>
      <c r="H278" s="33">
        <f>J278+L278+N278</f>
        <v>39969435.810000002</v>
      </c>
      <c r="I278" s="20">
        <f>I279</f>
        <v>9281406.9900000002</v>
      </c>
      <c r="J278" s="20">
        <f>SUM(J279:J282)</f>
        <v>9251406.9900000002</v>
      </c>
      <c r="K278" s="21">
        <f>K279</f>
        <v>13212666.560000001</v>
      </c>
      <c r="L278" s="21">
        <f>L279</f>
        <v>13204646.060000001</v>
      </c>
      <c r="M278" s="126">
        <f t="shared" ref="M278:N278" si="117">M279</f>
        <v>17573509.710000001</v>
      </c>
      <c r="N278" s="126">
        <f t="shared" si="117"/>
        <v>17513382.760000002</v>
      </c>
      <c r="O278" s="153" t="s">
        <v>85</v>
      </c>
      <c r="P278" s="209" t="s">
        <v>5</v>
      </c>
      <c r="Q278" s="209">
        <v>100</v>
      </c>
      <c r="R278" s="209">
        <v>100</v>
      </c>
      <c r="S278" s="181">
        <v>100</v>
      </c>
      <c r="T278" s="181">
        <v>100</v>
      </c>
      <c r="U278" s="181">
        <v>100</v>
      </c>
      <c r="V278" s="181">
        <v>100</v>
      </c>
    </row>
    <row r="279" spans="1:22" ht="51.75" customHeight="1">
      <c r="A279" s="187"/>
      <c r="B279" s="158"/>
      <c r="C279" s="159"/>
      <c r="D279" s="143"/>
      <c r="E279" s="146"/>
      <c r="F279" s="16" t="s">
        <v>79</v>
      </c>
      <c r="G279" s="33">
        <f t="shared" ref="G279:G280" si="118">I279+K279+M279</f>
        <v>40067583.260000005</v>
      </c>
      <c r="H279" s="33">
        <f t="shared" ref="H279:H280" si="119">J279+L279+N279</f>
        <v>39969435.810000002</v>
      </c>
      <c r="I279" s="20">
        <v>9281406.9900000002</v>
      </c>
      <c r="J279" s="20">
        <v>9251406.9900000002</v>
      </c>
      <c r="K279" s="21">
        <v>13212666.560000001</v>
      </c>
      <c r="L279" s="21">
        <v>13204646.060000001</v>
      </c>
      <c r="M279" s="126">
        <v>17573509.710000001</v>
      </c>
      <c r="N279" s="126">
        <v>17513382.760000002</v>
      </c>
      <c r="O279" s="154"/>
      <c r="P279" s="210"/>
      <c r="Q279" s="210"/>
      <c r="R279" s="210"/>
      <c r="S279" s="181"/>
      <c r="T279" s="181"/>
      <c r="U279" s="181"/>
      <c r="V279" s="181"/>
    </row>
    <row r="280" spans="1:22" ht="37.5" customHeight="1">
      <c r="A280" s="187"/>
      <c r="B280" s="158"/>
      <c r="C280" s="159"/>
      <c r="D280" s="143"/>
      <c r="E280" s="146"/>
      <c r="F280" s="16" t="s">
        <v>80</v>
      </c>
      <c r="G280" s="33">
        <f t="shared" si="118"/>
        <v>0</v>
      </c>
      <c r="H280" s="33">
        <f t="shared" si="119"/>
        <v>0</v>
      </c>
      <c r="I280" s="26">
        <v>0</v>
      </c>
      <c r="J280" s="20">
        <v>0</v>
      </c>
      <c r="K280" s="20">
        <v>0</v>
      </c>
      <c r="L280" s="20">
        <v>0</v>
      </c>
      <c r="M280" s="130">
        <v>0</v>
      </c>
      <c r="N280" s="130">
        <v>0</v>
      </c>
      <c r="O280" s="154"/>
      <c r="P280" s="210"/>
      <c r="Q280" s="210"/>
      <c r="R280" s="210"/>
      <c r="S280" s="181"/>
      <c r="T280" s="181"/>
      <c r="U280" s="181"/>
      <c r="V280" s="181"/>
    </row>
    <row r="281" spans="1:22" ht="41.25" customHeight="1">
      <c r="A281" s="187"/>
      <c r="B281" s="158"/>
      <c r="C281" s="159"/>
      <c r="D281" s="143"/>
      <c r="E281" s="146"/>
      <c r="F281" s="16" t="s">
        <v>81</v>
      </c>
      <c r="G281" s="33">
        <f t="shared" ref="G281:G297" si="120">I281</f>
        <v>0</v>
      </c>
      <c r="H281" s="19">
        <f t="shared" ref="H281:H297" si="121">SUM(J281:J281)</f>
        <v>0</v>
      </c>
      <c r="I281" s="26">
        <v>0</v>
      </c>
      <c r="J281" s="20">
        <v>0</v>
      </c>
      <c r="K281" s="20">
        <v>0</v>
      </c>
      <c r="L281" s="20">
        <v>0</v>
      </c>
      <c r="M281" s="130">
        <v>0</v>
      </c>
      <c r="N281" s="130">
        <v>0</v>
      </c>
      <c r="O281" s="154"/>
      <c r="P281" s="210"/>
      <c r="Q281" s="210"/>
      <c r="R281" s="210"/>
      <c r="S281" s="181"/>
      <c r="T281" s="181"/>
      <c r="U281" s="181"/>
      <c r="V281" s="181"/>
    </row>
    <row r="282" spans="1:22" ht="30" customHeight="1">
      <c r="A282" s="187"/>
      <c r="B282" s="160"/>
      <c r="C282" s="161"/>
      <c r="D282" s="143"/>
      <c r="E282" s="146"/>
      <c r="F282" s="16" t="s">
        <v>14</v>
      </c>
      <c r="G282" s="33">
        <f t="shared" si="120"/>
        <v>0</v>
      </c>
      <c r="H282" s="19">
        <f t="shared" si="121"/>
        <v>0</v>
      </c>
      <c r="I282" s="26">
        <v>0</v>
      </c>
      <c r="J282" s="20">
        <v>0</v>
      </c>
      <c r="K282" s="20">
        <v>0</v>
      </c>
      <c r="L282" s="20">
        <v>0</v>
      </c>
      <c r="M282" s="130">
        <v>0</v>
      </c>
      <c r="N282" s="130">
        <v>0</v>
      </c>
      <c r="O282" s="154"/>
      <c r="P282" s="210"/>
      <c r="Q282" s="211"/>
      <c r="R282" s="210"/>
      <c r="S282" s="181"/>
      <c r="T282" s="181"/>
      <c r="U282" s="181"/>
      <c r="V282" s="181"/>
    </row>
    <row r="283" spans="1:22" ht="27.75" customHeight="1">
      <c r="A283" s="175" t="s">
        <v>44</v>
      </c>
      <c r="B283" s="156" t="s">
        <v>161</v>
      </c>
      <c r="C283" s="157"/>
      <c r="D283" s="142" t="s">
        <v>31</v>
      </c>
      <c r="E283" s="146" t="s">
        <v>62</v>
      </c>
      <c r="F283" s="16" t="s">
        <v>7</v>
      </c>
      <c r="G283" s="33">
        <f>I283+K283+M283</f>
        <v>12966771.75</v>
      </c>
      <c r="H283" s="33">
        <f>J283+L283+N283</f>
        <v>12957798.24</v>
      </c>
      <c r="I283" s="20">
        <f>I284</f>
        <v>3999755.6</v>
      </c>
      <c r="J283" s="20">
        <f>SUM(J284:J287)</f>
        <v>3999755.6</v>
      </c>
      <c r="K283" s="21">
        <f>K284</f>
        <v>4050464.18</v>
      </c>
      <c r="L283" s="21">
        <f>L284</f>
        <v>4050464.18</v>
      </c>
      <c r="M283" s="126">
        <f t="shared" ref="M283:N283" si="122">M284</f>
        <v>4916551.97</v>
      </c>
      <c r="N283" s="126">
        <f t="shared" si="122"/>
        <v>4907578.46</v>
      </c>
      <c r="O283" s="153" t="s">
        <v>58</v>
      </c>
      <c r="P283" s="209" t="s">
        <v>5</v>
      </c>
      <c r="Q283" s="209">
        <v>100</v>
      </c>
      <c r="R283" s="209">
        <v>100</v>
      </c>
      <c r="S283" s="181">
        <v>100</v>
      </c>
      <c r="T283" s="181">
        <v>100</v>
      </c>
      <c r="U283" s="181">
        <v>100</v>
      </c>
      <c r="V283" s="181">
        <v>100</v>
      </c>
    </row>
    <row r="284" spans="1:22" ht="59.25" customHeight="1">
      <c r="A284" s="175"/>
      <c r="B284" s="158"/>
      <c r="C284" s="159"/>
      <c r="D284" s="143"/>
      <c r="E284" s="146"/>
      <c r="F284" s="16" t="s">
        <v>79</v>
      </c>
      <c r="G284" s="33">
        <f t="shared" ref="G284:G285" si="123">I284+K284+M284</f>
        <v>12966771.75</v>
      </c>
      <c r="H284" s="33">
        <f t="shared" ref="H284:H285" si="124">J284+L284+N284</f>
        <v>12957798.24</v>
      </c>
      <c r="I284" s="20">
        <v>3999755.6</v>
      </c>
      <c r="J284" s="20">
        <v>3999755.6</v>
      </c>
      <c r="K284" s="21">
        <v>4050464.18</v>
      </c>
      <c r="L284" s="21">
        <v>4050464.18</v>
      </c>
      <c r="M284" s="126">
        <v>4916551.97</v>
      </c>
      <c r="N284" s="126">
        <v>4907578.46</v>
      </c>
      <c r="O284" s="154"/>
      <c r="P284" s="210"/>
      <c r="Q284" s="210"/>
      <c r="R284" s="210"/>
      <c r="S284" s="181"/>
      <c r="T284" s="181"/>
      <c r="U284" s="181"/>
      <c r="V284" s="181"/>
    </row>
    <row r="285" spans="1:22" ht="36.75" customHeight="1">
      <c r="A285" s="175"/>
      <c r="B285" s="158"/>
      <c r="C285" s="159"/>
      <c r="D285" s="143"/>
      <c r="E285" s="146"/>
      <c r="F285" s="16" t="s">
        <v>80</v>
      </c>
      <c r="G285" s="33">
        <f t="shared" si="123"/>
        <v>0</v>
      </c>
      <c r="H285" s="33">
        <f t="shared" si="124"/>
        <v>0</v>
      </c>
      <c r="I285" s="20">
        <v>0</v>
      </c>
      <c r="J285" s="20">
        <v>0</v>
      </c>
      <c r="K285" s="20">
        <v>0</v>
      </c>
      <c r="L285" s="20">
        <v>0</v>
      </c>
      <c r="M285" s="130">
        <v>0</v>
      </c>
      <c r="N285" s="130">
        <v>0</v>
      </c>
      <c r="O285" s="154"/>
      <c r="P285" s="210"/>
      <c r="Q285" s="210"/>
      <c r="R285" s="210"/>
      <c r="S285" s="181"/>
      <c r="T285" s="181"/>
      <c r="U285" s="181"/>
      <c r="V285" s="181"/>
    </row>
    <row r="286" spans="1:22" ht="42.75" customHeight="1">
      <c r="A286" s="175"/>
      <c r="B286" s="158"/>
      <c r="C286" s="159"/>
      <c r="D286" s="143"/>
      <c r="E286" s="146"/>
      <c r="F286" s="16" t="s">
        <v>81</v>
      </c>
      <c r="G286" s="33">
        <f t="shared" si="120"/>
        <v>0</v>
      </c>
      <c r="H286" s="19">
        <f t="shared" si="121"/>
        <v>0</v>
      </c>
      <c r="I286" s="20">
        <v>0</v>
      </c>
      <c r="J286" s="20">
        <v>0</v>
      </c>
      <c r="K286" s="20">
        <v>0</v>
      </c>
      <c r="L286" s="20">
        <v>0</v>
      </c>
      <c r="M286" s="130">
        <v>0</v>
      </c>
      <c r="N286" s="130">
        <v>0</v>
      </c>
      <c r="O286" s="154"/>
      <c r="P286" s="210"/>
      <c r="Q286" s="210"/>
      <c r="R286" s="210"/>
      <c r="S286" s="181"/>
      <c r="T286" s="181"/>
      <c r="U286" s="181"/>
      <c r="V286" s="181"/>
    </row>
    <row r="287" spans="1:22" ht="29" customHeight="1">
      <c r="A287" s="175"/>
      <c r="B287" s="160"/>
      <c r="C287" s="161"/>
      <c r="D287" s="143"/>
      <c r="E287" s="146"/>
      <c r="F287" s="16" t="s">
        <v>14</v>
      </c>
      <c r="G287" s="33">
        <f t="shared" si="120"/>
        <v>0</v>
      </c>
      <c r="H287" s="19">
        <f t="shared" si="121"/>
        <v>0</v>
      </c>
      <c r="I287" s="20">
        <v>0</v>
      </c>
      <c r="J287" s="20">
        <v>0</v>
      </c>
      <c r="K287" s="20">
        <v>0</v>
      </c>
      <c r="L287" s="20">
        <v>0</v>
      </c>
      <c r="M287" s="130">
        <v>0</v>
      </c>
      <c r="N287" s="130">
        <v>0</v>
      </c>
      <c r="O287" s="155"/>
      <c r="P287" s="211"/>
      <c r="Q287" s="211"/>
      <c r="R287" s="211"/>
      <c r="S287" s="181"/>
      <c r="T287" s="181"/>
      <c r="U287" s="181"/>
      <c r="V287" s="181"/>
    </row>
    <row r="288" spans="1:22" ht="27.75" customHeight="1">
      <c r="A288" s="175" t="s">
        <v>45</v>
      </c>
      <c r="B288" s="156" t="s">
        <v>162</v>
      </c>
      <c r="C288" s="157"/>
      <c r="D288" s="145" t="s">
        <v>31</v>
      </c>
      <c r="E288" s="146" t="s">
        <v>62</v>
      </c>
      <c r="F288" s="16" t="s">
        <v>7</v>
      </c>
      <c r="G288" s="33">
        <f>I288+K288+M288</f>
        <v>115731135.62</v>
      </c>
      <c r="H288" s="33">
        <f>J288+L288+N288</f>
        <v>115312245.29000001</v>
      </c>
      <c r="I288" s="20">
        <f>I289+I290+I291+I292</f>
        <v>36895437.530000001</v>
      </c>
      <c r="J288" s="20">
        <f>SUM(J289:J292)</f>
        <v>36895437.530000001</v>
      </c>
      <c r="K288" s="21">
        <f>K289+K290</f>
        <v>39134631</v>
      </c>
      <c r="L288" s="21">
        <f>L289+L290</f>
        <v>39134631</v>
      </c>
      <c r="M288" s="126">
        <f t="shared" ref="M288:N288" si="125">M289+M290</f>
        <v>39701067.090000004</v>
      </c>
      <c r="N288" s="126">
        <f t="shared" si="125"/>
        <v>39282176.760000005</v>
      </c>
      <c r="O288" s="153" t="s">
        <v>71</v>
      </c>
      <c r="P288" s="209" t="s">
        <v>5</v>
      </c>
      <c r="Q288" s="209">
        <v>100</v>
      </c>
      <c r="R288" s="209">
        <v>100</v>
      </c>
      <c r="S288" s="181">
        <v>100</v>
      </c>
      <c r="T288" s="181">
        <v>100</v>
      </c>
      <c r="U288" s="181">
        <v>100</v>
      </c>
      <c r="V288" s="181">
        <v>100</v>
      </c>
    </row>
    <row r="289" spans="1:22" ht="55.5" customHeight="1">
      <c r="A289" s="175"/>
      <c r="B289" s="158"/>
      <c r="C289" s="159"/>
      <c r="D289" s="145"/>
      <c r="E289" s="146"/>
      <c r="F289" s="16" t="s">
        <v>79</v>
      </c>
      <c r="G289" s="33">
        <f t="shared" ref="G289:G292" si="126">I289+K289+M289</f>
        <v>33968039.620000005</v>
      </c>
      <c r="H289" s="33">
        <f t="shared" ref="H289:H292" si="127">J289+L289+N289</f>
        <v>33968039.620000005</v>
      </c>
      <c r="I289" s="20">
        <v>10681255.529999999</v>
      </c>
      <c r="J289" s="20">
        <v>10681255.529999999</v>
      </c>
      <c r="K289" s="21">
        <v>11329476</v>
      </c>
      <c r="L289" s="21">
        <v>11329476</v>
      </c>
      <c r="M289" s="126">
        <v>11957308.09</v>
      </c>
      <c r="N289" s="126">
        <v>11957308.09</v>
      </c>
      <c r="O289" s="154"/>
      <c r="P289" s="210"/>
      <c r="Q289" s="210"/>
      <c r="R289" s="210"/>
      <c r="S289" s="181"/>
      <c r="T289" s="181"/>
      <c r="U289" s="181"/>
      <c r="V289" s="181"/>
    </row>
    <row r="290" spans="1:22" ht="48" customHeight="1">
      <c r="A290" s="175"/>
      <c r="B290" s="158"/>
      <c r="C290" s="159"/>
      <c r="D290" s="145"/>
      <c r="E290" s="146"/>
      <c r="F290" s="16" t="s">
        <v>80</v>
      </c>
      <c r="G290" s="33">
        <f t="shared" si="126"/>
        <v>81763096</v>
      </c>
      <c r="H290" s="33">
        <f t="shared" si="127"/>
        <v>81344205.670000002</v>
      </c>
      <c r="I290" s="20">
        <v>26214182</v>
      </c>
      <c r="J290" s="20">
        <v>26214182</v>
      </c>
      <c r="K290" s="21">
        <v>27805155</v>
      </c>
      <c r="L290" s="21">
        <v>27805155</v>
      </c>
      <c r="M290" s="126">
        <v>27743759</v>
      </c>
      <c r="N290" s="126">
        <v>27324868.670000002</v>
      </c>
      <c r="O290" s="154"/>
      <c r="P290" s="210"/>
      <c r="Q290" s="210"/>
      <c r="R290" s="210"/>
      <c r="S290" s="181"/>
      <c r="T290" s="181"/>
      <c r="U290" s="181"/>
      <c r="V290" s="181"/>
    </row>
    <row r="291" spans="1:22" ht="48.75" customHeight="1">
      <c r="A291" s="175"/>
      <c r="B291" s="158"/>
      <c r="C291" s="159"/>
      <c r="D291" s="145"/>
      <c r="E291" s="146"/>
      <c r="F291" s="16" t="s">
        <v>81</v>
      </c>
      <c r="G291" s="33">
        <f t="shared" si="126"/>
        <v>0</v>
      </c>
      <c r="H291" s="33">
        <f t="shared" si="127"/>
        <v>0</v>
      </c>
      <c r="I291" s="20">
        <v>0</v>
      </c>
      <c r="J291" s="20">
        <v>0</v>
      </c>
      <c r="K291" s="20">
        <v>0</v>
      </c>
      <c r="L291" s="20">
        <v>0</v>
      </c>
      <c r="M291" s="130">
        <v>0</v>
      </c>
      <c r="N291" s="130">
        <v>0</v>
      </c>
      <c r="O291" s="154"/>
      <c r="P291" s="210"/>
      <c r="Q291" s="210"/>
      <c r="R291" s="210"/>
      <c r="S291" s="181"/>
      <c r="T291" s="181"/>
      <c r="U291" s="181"/>
      <c r="V291" s="181"/>
    </row>
    <row r="292" spans="1:22" ht="38" customHeight="1">
      <c r="A292" s="175"/>
      <c r="B292" s="160"/>
      <c r="C292" s="161"/>
      <c r="D292" s="145"/>
      <c r="E292" s="146"/>
      <c r="F292" s="16" t="s">
        <v>14</v>
      </c>
      <c r="G292" s="33">
        <f t="shared" si="126"/>
        <v>0</v>
      </c>
      <c r="H292" s="33">
        <f t="shared" si="127"/>
        <v>0</v>
      </c>
      <c r="I292" s="20">
        <v>0</v>
      </c>
      <c r="J292" s="20">
        <v>0</v>
      </c>
      <c r="K292" s="20">
        <v>0</v>
      </c>
      <c r="L292" s="20">
        <v>0</v>
      </c>
      <c r="M292" s="130">
        <v>0</v>
      </c>
      <c r="N292" s="130">
        <v>0</v>
      </c>
      <c r="O292" s="155"/>
      <c r="P292" s="211"/>
      <c r="Q292" s="211"/>
      <c r="R292" s="211"/>
      <c r="S292" s="181"/>
      <c r="T292" s="181"/>
      <c r="U292" s="181"/>
      <c r="V292" s="181"/>
    </row>
    <row r="293" spans="1:22" ht="37.5" customHeight="1">
      <c r="A293" s="146" t="s">
        <v>90</v>
      </c>
      <c r="B293" s="156" t="s">
        <v>163</v>
      </c>
      <c r="C293" s="157"/>
      <c r="D293" s="146" t="s">
        <v>31</v>
      </c>
      <c r="E293" s="146" t="s">
        <v>62</v>
      </c>
      <c r="F293" s="16" t="s">
        <v>7</v>
      </c>
      <c r="G293" s="43">
        <f>I293+K293+M293</f>
        <v>32460.449999999997</v>
      </c>
      <c r="H293" s="43">
        <f>J293+L293+N293</f>
        <v>32460.449999999997</v>
      </c>
      <c r="I293" s="23">
        <f>I294+I295</f>
        <v>20091.39</v>
      </c>
      <c r="J293" s="23">
        <f>SUM(J294:J297)</f>
        <v>20091.39</v>
      </c>
      <c r="K293" s="23">
        <f>K294+K295</f>
        <v>12369.06</v>
      </c>
      <c r="L293" s="23">
        <f>L294+L295</f>
        <v>12369.06</v>
      </c>
      <c r="M293" s="23">
        <f t="shared" ref="M293:N293" si="128">M294+M295</f>
        <v>0</v>
      </c>
      <c r="N293" s="23">
        <f t="shared" si="128"/>
        <v>0</v>
      </c>
      <c r="O293" s="153" t="s">
        <v>76</v>
      </c>
      <c r="P293" s="142" t="s">
        <v>5</v>
      </c>
      <c r="Q293" s="142">
        <v>100</v>
      </c>
      <c r="R293" s="198">
        <v>100</v>
      </c>
      <c r="S293" s="176">
        <v>100</v>
      </c>
      <c r="T293" s="176">
        <v>100</v>
      </c>
      <c r="U293" s="176" t="s">
        <v>8</v>
      </c>
      <c r="V293" s="176" t="s">
        <v>8</v>
      </c>
    </row>
    <row r="294" spans="1:22" ht="50.25" customHeight="1">
      <c r="A294" s="146"/>
      <c r="B294" s="158"/>
      <c r="C294" s="159"/>
      <c r="D294" s="146"/>
      <c r="E294" s="146"/>
      <c r="F294" s="16" t="s">
        <v>79</v>
      </c>
      <c r="G294" s="43">
        <f t="shared" ref="G294:G295" si="129">I294+K294+M294</f>
        <v>15006.7</v>
      </c>
      <c r="H294" s="43">
        <f t="shared" ref="H294:H295" si="130">J294+L294+N294</f>
        <v>15006.7</v>
      </c>
      <c r="I294" s="23">
        <v>7456.34</v>
      </c>
      <c r="J294" s="23">
        <v>7456.34</v>
      </c>
      <c r="K294" s="23">
        <v>7550.36</v>
      </c>
      <c r="L294" s="23">
        <v>7550.36</v>
      </c>
      <c r="M294" s="23">
        <v>0</v>
      </c>
      <c r="N294" s="23">
        <v>0</v>
      </c>
      <c r="O294" s="154"/>
      <c r="P294" s="143"/>
      <c r="Q294" s="143"/>
      <c r="R294" s="199"/>
      <c r="S294" s="176"/>
      <c r="T294" s="176"/>
      <c r="U294" s="176"/>
      <c r="V294" s="176"/>
    </row>
    <row r="295" spans="1:22" ht="37.5" customHeight="1">
      <c r="A295" s="146"/>
      <c r="B295" s="158"/>
      <c r="C295" s="159"/>
      <c r="D295" s="146"/>
      <c r="E295" s="146"/>
      <c r="F295" s="16" t="s">
        <v>80</v>
      </c>
      <c r="G295" s="43">
        <f t="shared" si="129"/>
        <v>17453.75</v>
      </c>
      <c r="H295" s="43">
        <f t="shared" si="130"/>
        <v>17453.75</v>
      </c>
      <c r="I295" s="23">
        <v>12635.05</v>
      </c>
      <c r="J295" s="23">
        <v>12635.05</v>
      </c>
      <c r="K295" s="23">
        <v>4818.7</v>
      </c>
      <c r="L295" s="23">
        <v>4818.7</v>
      </c>
      <c r="M295" s="23">
        <v>0</v>
      </c>
      <c r="N295" s="23">
        <v>0</v>
      </c>
      <c r="O295" s="154"/>
      <c r="P295" s="143"/>
      <c r="Q295" s="143"/>
      <c r="R295" s="199"/>
      <c r="S295" s="176"/>
      <c r="T295" s="176"/>
      <c r="U295" s="176"/>
      <c r="V295" s="176"/>
    </row>
    <row r="296" spans="1:22" ht="37.5" customHeight="1">
      <c r="A296" s="146"/>
      <c r="B296" s="158"/>
      <c r="C296" s="159"/>
      <c r="D296" s="146"/>
      <c r="E296" s="146"/>
      <c r="F296" s="16" t="s">
        <v>81</v>
      </c>
      <c r="G296" s="43">
        <f t="shared" si="120"/>
        <v>0</v>
      </c>
      <c r="H296" s="27">
        <f t="shared" si="121"/>
        <v>0</v>
      </c>
      <c r="I296" s="23">
        <v>0</v>
      </c>
      <c r="J296" s="23">
        <v>0</v>
      </c>
      <c r="K296" s="23">
        <v>0</v>
      </c>
      <c r="L296" s="23">
        <v>0</v>
      </c>
      <c r="M296" s="23">
        <v>0</v>
      </c>
      <c r="N296" s="23">
        <v>0</v>
      </c>
      <c r="O296" s="154"/>
      <c r="P296" s="143"/>
      <c r="Q296" s="143"/>
      <c r="R296" s="199"/>
      <c r="S296" s="176"/>
      <c r="T296" s="176"/>
      <c r="U296" s="176"/>
      <c r="V296" s="176"/>
    </row>
    <row r="297" spans="1:22" ht="37.5" customHeight="1">
      <c r="A297" s="146"/>
      <c r="B297" s="160"/>
      <c r="C297" s="161"/>
      <c r="D297" s="146"/>
      <c r="E297" s="146"/>
      <c r="F297" s="16" t="s">
        <v>14</v>
      </c>
      <c r="G297" s="43">
        <f t="shared" si="120"/>
        <v>0</v>
      </c>
      <c r="H297" s="27">
        <f t="shared" si="121"/>
        <v>0</v>
      </c>
      <c r="I297" s="23">
        <v>0</v>
      </c>
      <c r="J297" s="23">
        <v>0</v>
      </c>
      <c r="K297" s="23">
        <v>0</v>
      </c>
      <c r="L297" s="23">
        <v>0</v>
      </c>
      <c r="M297" s="23">
        <v>0</v>
      </c>
      <c r="N297" s="23">
        <v>0</v>
      </c>
      <c r="O297" s="155"/>
      <c r="P297" s="144"/>
      <c r="Q297" s="144"/>
      <c r="R297" s="200"/>
      <c r="S297" s="176"/>
      <c r="T297" s="176"/>
      <c r="U297" s="176"/>
      <c r="V297" s="176"/>
    </row>
    <row r="298" spans="1:22" ht="37.5" customHeight="1">
      <c r="A298" s="146" t="s">
        <v>91</v>
      </c>
      <c r="B298" s="156" t="s">
        <v>164</v>
      </c>
      <c r="C298" s="157"/>
      <c r="D298" s="146" t="s">
        <v>31</v>
      </c>
      <c r="E298" s="146" t="s">
        <v>62</v>
      </c>
      <c r="F298" s="16" t="s">
        <v>7</v>
      </c>
      <c r="G298" s="43">
        <f>I298+K298+M298</f>
        <v>978156.53</v>
      </c>
      <c r="H298" s="43">
        <f>J298+L298+N298</f>
        <v>978156.53</v>
      </c>
      <c r="I298" s="23">
        <f>I299</f>
        <v>246918.01</v>
      </c>
      <c r="J298" s="23">
        <f>SUM(J299:J302)</f>
        <v>246918.01</v>
      </c>
      <c r="K298" s="23">
        <f>K299</f>
        <v>431568.52</v>
      </c>
      <c r="L298" s="23">
        <f>L299</f>
        <v>431568.52</v>
      </c>
      <c r="M298" s="23">
        <f t="shared" ref="M298:N298" si="131">M299</f>
        <v>299670</v>
      </c>
      <c r="N298" s="23">
        <f t="shared" si="131"/>
        <v>299670</v>
      </c>
      <c r="O298" s="153" t="s">
        <v>94</v>
      </c>
      <c r="P298" s="142" t="s">
        <v>5</v>
      </c>
      <c r="Q298" s="142">
        <v>100</v>
      </c>
      <c r="R298" s="198">
        <v>100</v>
      </c>
      <c r="S298" s="176">
        <v>100</v>
      </c>
      <c r="T298" s="176">
        <v>100</v>
      </c>
      <c r="U298" s="176">
        <v>100</v>
      </c>
      <c r="V298" s="176">
        <v>100</v>
      </c>
    </row>
    <row r="299" spans="1:22" ht="47.25" customHeight="1">
      <c r="A299" s="146"/>
      <c r="B299" s="158"/>
      <c r="C299" s="159"/>
      <c r="D299" s="146"/>
      <c r="E299" s="146"/>
      <c r="F299" s="16" t="s">
        <v>79</v>
      </c>
      <c r="G299" s="43">
        <f t="shared" ref="G299:G302" si="132">I299+K299+M299</f>
        <v>978156.53</v>
      </c>
      <c r="H299" s="43">
        <f t="shared" ref="H299:H302" si="133">J299+L299+N299</f>
        <v>978156.53</v>
      </c>
      <c r="I299" s="23">
        <v>246918.01</v>
      </c>
      <c r="J299" s="23">
        <v>246918.01</v>
      </c>
      <c r="K299" s="23">
        <v>431568.52</v>
      </c>
      <c r="L299" s="23">
        <v>431568.52</v>
      </c>
      <c r="M299" s="23">
        <v>299670</v>
      </c>
      <c r="N299" s="23">
        <v>299670</v>
      </c>
      <c r="O299" s="154"/>
      <c r="P299" s="143"/>
      <c r="Q299" s="143"/>
      <c r="R299" s="199"/>
      <c r="S299" s="176"/>
      <c r="T299" s="176"/>
      <c r="U299" s="176"/>
      <c r="V299" s="176"/>
    </row>
    <row r="300" spans="1:22" ht="37.5" customHeight="1">
      <c r="A300" s="146"/>
      <c r="B300" s="158"/>
      <c r="C300" s="159"/>
      <c r="D300" s="146"/>
      <c r="E300" s="146"/>
      <c r="F300" s="16" t="s">
        <v>80</v>
      </c>
      <c r="G300" s="43">
        <f t="shared" si="132"/>
        <v>0</v>
      </c>
      <c r="H300" s="43">
        <f t="shared" si="133"/>
        <v>0</v>
      </c>
      <c r="I300" s="23">
        <v>0</v>
      </c>
      <c r="J300" s="23">
        <v>0</v>
      </c>
      <c r="K300" s="23">
        <v>0</v>
      </c>
      <c r="L300" s="23">
        <v>0</v>
      </c>
      <c r="M300" s="23">
        <v>0</v>
      </c>
      <c r="N300" s="23">
        <v>0</v>
      </c>
      <c r="O300" s="154"/>
      <c r="P300" s="143"/>
      <c r="Q300" s="143"/>
      <c r="R300" s="199"/>
      <c r="S300" s="176"/>
      <c r="T300" s="176"/>
      <c r="U300" s="176"/>
      <c r="V300" s="176"/>
    </row>
    <row r="301" spans="1:22" ht="37.5" customHeight="1">
      <c r="A301" s="146"/>
      <c r="B301" s="158"/>
      <c r="C301" s="159"/>
      <c r="D301" s="146"/>
      <c r="E301" s="146"/>
      <c r="F301" s="16" t="s">
        <v>81</v>
      </c>
      <c r="G301" s="43">
        <f t="shared" si="132"/>
        <v>0</v>
      </c>
      <c r="H301" s="43">
        <f t="shared" si="133"/>
        <v>0</v>
      </c>
      <c r="I301" s="23">
        <v>0</v>
      </c>
      <c r="J301" s="23">
        <v>0</v>
      </c>
      <c r="K301" s="23">
        <v>0</v>
      </c>
      <c r="L301" s="23">
        <v>0</v>
      </c>
      <c r="M301" s="23">
        <v>0</v>
      </c>
      <c r="N301" s="23">
        <v>0</v>
      </c>
      <c r="O301" s="154"/>
      <c r="P301" s="143"/>
      <c r="Q301" s="143"/>
      <c r="R301" s="199"/>
      <c r="S301" s="176"/>
      <c r="T301" s="176"/>
      <c r="U301" s="176"/>
      <c r="V301" s="176"/>
    </row>
    <row r="302" spans="1:22" ht="37.5" customHeight="1">
      <c r="A302" s="146"/>
      <c r="B302" s="160"/>
      <c r="C302" s="161"/>
      <c r="D302" s="146"/>
      <c r="E302" s="146"/>
      <c r="F302" s="16" t="s">
        <v>14</v>
      </c>
      <c r="G302" s="43">
        <f t="shared" si="132"/>
        <v>0</v>
      </c>
      <c r="H302" s="43">
        <f t="shared" si="133"/>
        <v>0</v>
      </c>
      <c r="I302" s="23">
        <v>0</v>
      </c>
      <c r="J302" s="23">
        <v>0</v>
      </c>
      <c r="K302" s="23">
        <v>0</v>
      </c>
      <c r="L302" s="23">
        <v>0</v>
      </c>
      <c r="M302" s="23">
        <v>0</v>
      </c>
      <c r="N302" s="23">
        <v>0</v>
      </c>
      <c r="O302" s="155"/>
      <c r="P302" s="144"/>
      <c r="Q302" s="144"/>
      <c r="R302" s="200"/>
      <c r="S302" s="176"/>
      <c r="T302" s="176"/>
      <c r="U302" s="176"/>
      <c r="V302" s="176"/>
    </row>
    <row r="303" spans="1:22" ht="37.5" customHeight="1">
      <c r="A303" s="146" t="s">
        <v>112</v>
      </c>
      <c r="B303" s="156" t="s">
        <v>165</v>
      </c>
      <c r="C303" s="157"/>
      <c r="D303" s="146" t="s">
        <v>31</v>
      </c>
      <c r="E303" s="150" t="s">
        <v>62</v>
      </c>
      <c r="F303" s="16" t="str">
        <f t="shared" ref="F303:F308" si="134">F298</f>
        <v>Всего, из них раходы за счет:</v>
      </c>
      <c r="G303" s="43">
        <f>I303+K303</f>
        <v>194551.34999999998</v>
      </c>
      <c r="H303" s="43">
        <f>J303+L303</f>
        <v>194551.34999999998</v>
      </c>
      <c r="I303" s="23">
        <f>I304+I305+I306+I307</f>
        <v>82309.84</v>
      </c>
      <c r="J303" s="23">
        <f>J304+J305+J306+J307</f>
        <v>82309.84</v>
      </c>
      <c r="K303" s="23">
        <f>K305</f>
        <v>112241.51</v>
      </c>
      <c r="L303" s="23">
        <f>L305</f>
        <v>112241.51</v>
      </c>
      <c r="M303" s="23">
        <f t="shared" ref="M303:N303" si="135">M305</f>
        <v>0</v>
      </c>
      <c r="N303" s="23">
        <f t="shared" si="135"/>
        <v>0</v>
      </c>
      <c r="O303" s="153" t="s">
        <v>113</v>
      </c>
      <c r="P303" s="142" t="s">
        <v>5</v>
      </c>
      <c r="Q303" s="142">
        <v>100</v>
      </c>
      <c r="R303" s="142">
        <v>100</v>
      </c>
      <c r="S303" s="176">
        <v>100</v>
      </c>
      <c r="T303" s="176">
        <v>100</v>
      </c>
      <c r="U303" s="176" t="s">
        <v>8</v>
      </c>
      <c r="V303" s="176" t="s">
        <v>8</v>
      </c>
    </row>
    <row r="304" spans="1:22" ht="45.75" customHeight="1">
      <c r="A304" s="146"/>
      <c r="B304" s="158"/>
      <c r="C304" s="159"/>
      <c r="D304" s="146"/>
      <c r="E304" s="151"/>
      <c r="F304" s="16" t="str">
        <f t="shared" si="134"/>
        <v>Налоговых и неналоговых доходов, поступлений в местный бюджет  нецелевого характера</v>
      </c>
      <c r="G304" s="43">
        <f t="shared" ref="G304:G307" si="136">I304+K304</f>
        <v>0</v>
      </c>
      <c r="H304" s="43">
        <f t="shared" ref="H304:H307" si="137">J304+L304</f>
        <v>0</v>
      </c>
      <c r="I304" s="23">
        <v>0</v>
      </c>
      <c r="J304" s="23">
        <v>0</v>
      </c>
      <c r="K304" s="23">
        <v>0</v>
      </c>
      <c r="L304" s="23">
        <v>0</v>
      </c>
      <c r="M304" s="23">
        <v>0</v>
      </c>
      <c r="N304" s="23">
        <v>0</v>
      </c>
      <c r="O304" s="154"/>
      <c r="P304" s="143"/>
      <c r="Q304" s="143"/>
      <c r="R304" s="143"/>
      <c r="S304" s="176"/>
      <c r="T304" s="176"/>
      <c r="U304" s="176"/>
      <c r="V304" s="176"/>
    </row>
    <row r="305" spans="1:22" ht="37.5" customHeight="1">
      <c r="A305" s="146"/>
      <c r="B305" s="158"/>
      <c r="C305" s="159"/>
      <c r="D305" s="146"/>
      <c r="E305" s="151"/>
      <c r="F305" s="16" t="str">
        <f t="shared" si="134"/>
        <v>Поступлений в местный бюджет  целевого характера</v>
      </c>
      <c r="G305" s="43">
        <f t="shared" si="136"/>
        <v>194551.34999999998</v>
      </c>
      <c r="H305" s="43">
        <f t="shared" si="137"/>
        <v>194551.34999999998</v>
      </c>
      <c r="I305" s="23">
        <v>82309.84</v>
      </c>
      <c r="J305" s="23">
        <v>82309.84</v>
      </c>
      <c r="K305" s="23">
        <v>112241.51</v>
      </c>
      <c r="L305" s="23">
        <v>112241.51</v>
      </c>
      <c r="M305" s="23">
        <v>0</v>
      </c>
      <c r="N305" s="23">
        <v>0</v>
      </c>
      <c r="O305" s="154"/>
      <c r="P305" s="143"/>
      <c r="Q305" s="143"/>
      <c r="R305" s="143"/>
      <c r="S305" s="176"/>
      <c r="T305" s="176"/>
      <c r="U305" s="176"/>
      <c r="V305" s="176"/>
    </row>
    <row r="306" spans="1:22" ht="37.5" customHeight="1">
      <c r="A306" s="146"/>
      <c r="B306" s="158"/>
      <c r="C306" s="159"/>
      <c r="D306" s="146"/>
      <c r="E306" s="151"/>
      <c r="F306" s="16" t="str">
        <f t="shared" si="134"/>
        <v>Иных источников финансирования, предусмотренных законодательством</v>
      </c>
      <c r="G306" s="43">
        <f t="shared" si="136"/>
        <v>0</v>
      </c>
      <c r="H306" s="43">
        <f t="shared" si="137"/>
        <v>0</v>
      </c>
      <c r="I306" s="23">
        <v>0</v>
      </c>
      <c r="J306" s="23">
        <v>0</v>
      </c>
      <c r="K306" s="23">
        <v>0</v>
      </c>
      <c r="L306" s="23">
        <v>0</v>
      </c>
      <c r="M306" s="23">
        <v>0</v>
      </c>
      <c r="N306" s="23">
        <v>0</v>
      </c>
      <c r="O306" s="154"/>
      <c r="P306" s="143"/>
      <c r="Q306" s="143"/>
      <c r="R306" s="143"/>
      <c r="S306" s="176"/>
      <c r="T306" s="176"/>
      <c r="U306" s="176"/>
      <c r="V306" s="176"/>
    </row>
    <row r="307" spans="1:22" ht="37.5" customHeight="1">
      <c r="A307" s="146"/>
      <c r="B307" s="160"/>
      <c r="C307" s="161"/>
      <c r="D307" s="146"/>
      <c r="E307" s="152"/>
      <c r="F307" s="16" t="str">
        <f t="shared" si="134"/>
        <v>Переходящего остатка бюджетных средств</v>
      </c>
      <c r="G307" s="43">
        <f t="shared" si="136"/>
        <v>0</v>
      </c>
      <c r="H307" s="43">
        <f t="shared" si="137"/>
        <v>0</v>
      </c>
      <c r="I307" s="23">
        <v>0</v>
      </c>
      <c r="J307" s="23">
        <v>0</v>
      </c>
      <c r="K307" s="23">
        <v>0</v>
      </c>
      <c r="L307" s="23">
        <v>0</v>
      </c>
      <c r="M307" s="23">
        <v>0</v>
      </c>
      <c r="N307" s="23">
        <v>0</v>
      </c>
      <c r="O307" s="155"/>
      <c r="P307" s="144"/>
      <c r="Q307" s="144"/>
      <c r="R307" s="144"/>
      <c r="S307" s="176"/>
      <c r="T307" s="176"/>
      <c r="U307" s="176"/>
      <c r="V307" s="176"/>
    </row>
    <row r="308" spans="1:22" ht="37.5" customHeight="1">
      <c r="A308" s="150" t="s">
        <v>183</v>
      </c>
      <c r="B308" s="147" t="s">
        <v>210</v>
      </c>
      <c r="C308" s="93"/>
      <c r="D308" s="146" t="s">
        <v>31</v>
      </c>
      <c r="E308" s="150" t="s">
        <v>62</v>
      </c>
      <c r="F308" s="16" t="str">
        <f t="shared" si="134"/>
        <v>Всего, из них раходы за счет:</v>
      </c>
      <c r="G308" s="43">
        <f t="shared" ref="G308:H312" si="138">I308+K308</f>
        <v>1078680.1199999999</v>
      </c>
      <c r="H308" s="27">
        <f t="shared" si="138"/>
        <v>1078680.1199999999</v>
      </c>
      <c r="I308" s="23">
        <v>0</v>
      </c>
      <c r="J308" s="23">
        <v>0</v>
      </c>
      <c r="K308" s="23">
        <f>K309+K310</f>
        <v>1078680.1199999999</v>
      </c>
      <c r="L308" s="23">
        <f>L309+L310</f>
        <v>1078680.1199999999</v>
      </c>
      <c r="M308" s="23">
        <f t="shared" ref="M308:N308" si="139">M309+M310</f>
        <v>0</v>
      </c>
      <c r="N308" s="23">
        <f t="shared" si="139"/>
        <v>0</v>
      </c>
      <c r="O308" s="205" t="s">
        <v>188</v>
      </c>
      <c r="P308" s="145" t="s">
        <v>25</v>
      </c>
      <c r="Q308" s="145" t="s">
        <v>8</v>
      </c>
      <c r="R308" s="145" t="s">
        <v>8</v>
      </c>
      <c r="S308" s="145">
        <v>20</v>
      </c>
      <c r="T308" s="145">
        <v>20</v>
      </c>
      <c r="U308" s="145" t="s">
        <v>8</v>
      </c>
      <c r="V308" s="145" t="s">
        <v>8</v>
      </c>
    </row>
    <row r="309" spans="1:22" ht="45" customHeight="1">
      <c r="A309" s="151"/>
      <c r="B309" s="148"/>
      <c r="C309" s="93"/>
      <c r="D309" s="146"/>
      <c r="E309" s="151"/>
      <c r="F309" s="16" t="str">
        <f t="shared" ref="F309:F317" si="140">F304</f>
        <v>Налоговых и неналоговых доходов, поступлений в местный бюджет  нецелевого характера</v>
      </c>
      <c r="G309" s="43">
        <f t="shared" si="138"/>
        <v>1078.7</v>
      </c>
      <c r="H309" s="27">
        <f t="shared" si="138"/>
        <v>1078.7</v>
      </c>
      <c r="I309" s="23">
        <v>0</v>
      </c>
      <c r="J309" s="23">
        <v>0</v>
      </c>
      <c r="K309" s="23">
        <v>1078.7</v>
      </c>
      <c r="L309" s="23">
        <v>1078.7</v>
      </c>
      <c r="M309" s="23">
        <v>0</v>
      </c>
      <c r="N309" s="23">
        <v>0</v>
      </c>
      <c r="O309" s="205"/>
      <c r="P309" s="145"/>
      <c r="Q309" s="145"/>
      <c r="R309" s="145"/>
      <c r="S309" s="145"/>
      <c r="T309" s="145"/>
      <c r="U309" s="145"/>
      <c r="V309" s="145"/>
    </row>
    <row r="310" spans="1:22" ht="37.5" customHeight="1">
      <c r="A310" s="151"/>
      <c r="B310" s="148"/>
      <c r="C310" s="93"/>
      <c r="D310" s="146"/>
      <c r="E310" s="151"/>
      <c r="F310" s="16" t="str">
        <f t="shared" si="140"/>
        <v>Поступлений в местный бюджет  целевого характера</v>
      </c>
      <c r="G310" s="43">
        <f t="shared" si="138"/>
        <v>1077601.42</v>
      </c>
      <c r="H310" s="27">
        <f t="shared" si="138"/>
        <v>1077601.42</v>
      </c>
      <c r="I310" s="23">
        <v>0</v>
      </c>
      <c r="J310" s="23">
        <v>0</v>
      </c>
      <c r="K310" s="23">
        <v>1077601.42</v>
      </c>
      <c r="L310" s="23">
        <v>1077601.42</v>
      </c>
      <c r="M310" s="23">
        <v>0</v>
      </c>
      <c r="N310" s="23">
        <v>0</v>
      </c>
      <c r="O310" s="205"/>
      <c r="P310" s="145"/>
      <c r="Q310" s="145"/>
      <c r="R310" s="145"/>
      <c r="S310" s="145"/>
      <c r="T310" s="145"/>
      <c r="U310" s="145"/>
      <c r="V310" s="145"/>
    </row>
    <row r="311" spans="1:22" ht="37.5" customHeight="1">
      <c r="A311" s="151"/>
      <c r="B311" s="148"/>
      <c r="C311" s="93"/>
      <c r="D311" s="146"/>
      <c r="E311" s="151"/>
      <c r="F311" s="16" t="str">
        <f t="shared" si="140"/>
        <v>Иных источников финансирования, предусмотренных законодательством</v>
      </c>
      <c r="G311" s="43">
        <f t="shared" si="138"/>
        <v>0</v>
      </c>
      <c r="H311" s="27">
        <f t="shared" si="138"/>
        <v>0</v>
      </c>
      <c r="I311" s="23">
        <v>0</v>
      </c>
      <c r="J311" s="23">
        <v>0</v>
      </c>
      <c r="K311" s="23">
        <v>0</v>
      </c>
      <c r="L311" s="23">
        <v>0</v>
      </c>
      <c r="M311" s="23">
        <v>0</v>
      </c>
      <c r="N311" s="23">
        <v>0</v>
      </c>
      <c r="O311" s="205"/>
      <c r="P311" s="145"/>
      <c r="Q311" s="145"/>
      <c r="R311" s="145"/>
      <c r="S311" s="145"/>
      <c r="T311" s="145"/>
      <c r="U311" s="145"/>
      <c r="V311" s="145"/>
    </row>
    <row r="312" spans="1:22" ht="37.5" customHeight="1">
      <c r="A312" s="152"/>
      <c r="B312" s="149"/>
      <c r="C312" s="93"/>
      <c r="D312" s="146"/>
      <c r="E312" s="152"/>
      <c r="F312" s="16" t="str">
        <f t="shared" si="140"/>
        <v>Переходящего остатка бюджетных средств</v>
      </c>
      <c r="G312" s="43">
        <f t="shared" si="138"/>
        <v>0</v>
      </c>
      <c r="H312" s="27">
        <f t="shared" si="138"/>
        <v>0</v>
      </c>
      <c r="I312" s="23">
        <v>0</v>
      </c>
      <c r="J312" s="23">
        <v>0</v>
      </c>
      <c r="K312" s="23">
        <v>0</v>
      </c>
      <c r="L312" s="23">
        <v>0</v>
      </c>
      <c r="M312" s="23">
        <v>0</v>
      </c>
      <c r="N312" s="23">
        <v>0</v>
      </c>
      <c r="O312" s="205"/>
      <c r="P312" s="145"/>
      <c r="Q312" s="145"/>
      <c r="R312" s="145"/>
      <c r="S312" s="145"/>
      <c r="T312" s="145"/>
      <c r="U312" s="145"/>
      <c r="V312" s="145"/>
    </row>
    <row r="313" spans="1:22" ht="37.5" customHeight="1">
      <c r="A313" s="146" t="s">
        <v>184</v>
      </c>
      <c r="B313" s="147" t="s">
        <v>211</v>
      </c>
      <c r="C313" s="75"/>
      <c r="D313" s="146" t="s">
        <v>31</v>
      </c>
      <c r="E313" s="150" t="s">
        <v>62</v>
      </c>
      <c r="F313" s="16" t="str">
        <f t="shared" si="140"/>
        <v>Всего, из них раходы за счет:</v>
      </c>
      <c r="G313" s="43">
        <f t="shared" ref="G313:H317" si="141">K313</f>
        <v>1681870</v>
      </c>
      <c r="H313" s="27">
        <f t="shared" si="141"/>
        <v>1681870</v>
      </c>
      <c r="I313" s="23">
        <v>0</v>
      </c>
      <c r="J313" s="23">
        <v>0</v>
      </c>
      <c r="K313" s="23">
        <f>K314+K315</f>
        <v>1681870</v>
      </c>
      <c r="L313" s="23">
        <f>L314+L315</f>
        <v>1681870</v>
      </c>
      <c r="M313" s="23">
        <f t="shared" ref="M313:N313" si="142">M314+M315</f>
        <v>0</v>
      </c>
      <c r="N313" s="23">
        <f t="shared" si="142"/>
        <v>0</v>
      </c>
      <c r="O313" s="205" t="s">
        <v>189</v>
      </c>
      <c r="P313" s="142" t="s">
        <v>5</v>
      </c>
      <c r="Q313" s="142" t="s">
        <v>8</v>
      </c>
      <c r="R313" s="142" t="s">
        <v>8</v>
      </c>
      <c r="S313" s="176">
        <v>100</v>
      </c>
      <c r="T313" s="176">
        <v>100</v>
      </c>
      <c r="U313" s="176" t="s">
        <v>8</v>
      </c>
      <c r="V313" s="176" t="s">
        <v>8</v>
      </c>
    </row>
    <row r="314" spans="1:22" ht="47.5" customHeight="1">
      <c r="A314" s="146"/>
      <c r="B314" s="148"/>
      <c r="C314" s="75"/>
      <c r="D314" s="146"/>
      <c r="E314" s="151"/>
      <c r="F314" s="16" t="str">
        <f t="shared" si="140"/>
        <v>Налоговых и неналоговых доходов, поступлений в местный бюджет  нецелевого характера</v>
      </c>
      <c r="G314" s="43">
        <f t="shared" si="141"/>
        <v>67274.8</v>
      </c>
      <c r="H314" s="27">
        <f t="shared" si="141"/>
        <v>67274.8</v>
      </c>
      <c r="I314" s="23">
        <v>0</v>
      </c>
      <c r="J314" s="23">
        <v>0</v>
      </c>
      <c r="K314" s="23">
        <v>67274.8</v>
      </c>
      <c r="L314" s="23">
        <v>67274.8</v>
      </c>
      <c r="M314" s="23">
        <v>0</v>
      </c>
      <c r="N314" s="23">
        <v>0</v>
      </c>
      <c r="O314" s="205"/>
      <c r="P314" s="143"/>
      <c r="Q314" s="143"/>
      <c r="R314" s="143"/>
      <c r="S314" s="176"/>
      <c r="T314" s="176"/>
      <c r="U314" s="176"/>
      <c r="V314" s="176"/>
    </row>
    <row r="315" spans="1:22" ht="37.5" customHeight="1">
      <c r="A315" s="146"/>
      <c r="B315" s="148"/>
      <c r="C315" s="75"/>
      <c r="D315" s="146"/>
      <c r="E315" s="151"/>
      <c r="F315" s="16" t="str">
        <f t="shared" si="140"/>
        <v>Поступлений в местный бюджет  целевого характера</v>
      </c>
      <c r="G315" s="43">
        <f t="shared" si="141"/>
        <v>1614595.2</v>
      </c>
      <c r="H315" s="27">
        <f t="shared" si="141"/>
        <v>1614595.2</v>
      </c>
      <c r="I315" s="23">
        <v>0</v>
      </c>
      <c r="J315" s="23">
        <v>0</v>
      </c>
      <c r="K315" s="23">
        <v>1614595.2</v>
      </c>
      <c r="L315" s="23">
        <v>1614595.2</v>
      </c>
      <c r="M315" s="23">
        <v>0</v>
      </c>
      <c r="N315" s="23">
        <v>0</v>
      </c>
      <c r="O315" s="205"/>
      <c r="P315" s="143"/>
      <c r="Q315" s="143"/>
      <c r="R315" s="143"/>
      <c r="S315" s="176"/>
      <c r="T315" s="176"/>
      <c r="U315" s="176"/>
      <c r="V315" s="176"/>
    </row>
    <row r="316" spans="1:22" ht="37.5" customHeight="1">
      <c r="A316" s="146"/>
      <c r="B316" s="148"/>
      <c r="C316" s="75"/>
      <c r="D316" s="146"/>
      <c r="E316" s="151"/>
      <c r="F316" s="16" t="str">
        <f t="shared" si="140"/>
        <v>Иных источников финансирования, предусмотренных законодательством</v>
      </c>
      <c r="G316" s="43">
        <f t="shared" si="141"/>
        <v>0</v>
      </c>
      <c r="H316" s="27">
        <f t="shared" si="141"/>
        <v>0</v>
      </c>
      <c r="I316" s="23">
        <v>0</v>
      </c>
      <c r="J316" s="23">
        <v>0</v>
      </c>
      <c r="K316" s="23">
        <v>0</v>
      </c>
      <c r="L316" s="23">
        <v>0</v>
      </c>
      <c r="M316" s="23">
        <v>0</v>
      </c>
      <c r="N316" s="23">
        <v>0</v>
      </c>
      <c r="O316" s="205"/>
      <c r="P316" s="143"/>
      <c r="Q316" s="143"/>
      <c r="R316" s="143"/>
      <c r="S316" s="176"/>
      <c r="T316" s="176"/>
      <c r="U316" s="176"/>
      <c r="V316" s="176"/>
    </row>
    <row r="317" spans="1:22" ht="37.5" customHeight="1">
      <c r="A317" s="146"/>
      <c r="B317" s="149"/>
      <c r="C317" s="75"/>
      <c r="D317" s="146"/>
      <c r="E317" s="152"/>
      <c r="F317" s="16" t="str">
        <f t="shared" si="140"/>
        <v>Переходящего остатка бюджетных средств</v>
      </c>
      <c r="G317" s="43">
        <f t="shared" si="141"/>
        <v>0</v>
      </c>
      <c r="H317" s="27">
        <f t="shared" si="141"/>
        <v>0</v>
      </c>
      <c r="I317" s="23">
        <v>0</v>
      </c>
      <c r="J317" s="23">
        <v>0</v>
      </c>
      <c r="K317" s="23">
        <v>0</v>
      </c>
      <c r="L317" s="23">
        <v>0</v>
      </c>
      <c r="M317" s="23">
        <v>0</v>
      </c>
      <c r="N317" s="23">
        <v>0</v>
      </c>
      <c r="O317" s="205"/>
      <c r="P317" s="144"/>
      <c r="Q317" s="144"/>
      <c r="R317" s="144"/>
      <c r="S317" s="176"/>
      <c r="T317" s="176"/>
      <c r="U317" s="176"/>
      <c r="V317" s="176"/>
    </row>
    <row r="318" spans="1:22" ht="37.5" customHeight="1">
      <c r="A318" s="146" t="s">
        <v>283</v>
      </c>
      <c r="B318" s="147" t="s">
        <v>284</v>
      </c>
      <c r="C318" s="75"/>
      <c r="D318" s="146" t="s">
        <v>31</v>
      </c>
      <c r="E318" s="150" t="s">
        <v>62</v>
      </c>
      <c r="F318" s="117" t="str">
        <f>F313</f>
        <v>Всего, из них раходы за счет:</v>
      </c>
      <c r="G318" s="43">
        <f>I318+K318+M318</f>
        <v>2882329.39</v>
      </c>
      <c r="H318" s="43">
        <f>J318+L318+N318</f>
        <v>2882329.39</v>
      </c>
      <c r="I318" s="23">
        <v>0</v>
      </c>
      <c r="J318" s="23">
        <v>0</v>
      </c>
      <c r="K318" s="23">
        <v>0</v>
      </c>
      <c r="L318" s="23">
        <v>0</v>
      </c>
      <c r="M318" s="23">
        <f>M319+M320</f>
        <v>2882329.39</v>
      </c>
      <c r="N318" s="23">
        <f>N319+N320</f>
        <v>2882329.39</v>
      </c>
      <c r="O318" s="142" t="s">
        <v>285</v>
      </c>
      <c r="P318" s="142" t="s">
        <v>139</v>
      </c>
      <c r="Q318" s="142" t="s">
        <v>8</v>
      </c>
      <c r="R318" s="142" t="s">
        <v>8</v>
      </c>
      <c r="S318" s="142" t="s">
        <v>8</v>
      </c>
      <c r="T318" s="142" t="s">
        <v>8</v>
      </c>
      <c r="U318" s="142">
        <v>1</v>
      </c>
      <c r="V318" s="142">
        <v>1</v>
      </c>
    </row>
    <row r="319" spans="1:22" ht="37.5" customHeight="1">
      <c r="A319" s="146"/>
      <c r="B319" s="148"/>
      <c r="C319" s="75"/>
      <c r="D319" s="146"/>
      <c r="E319" s="151"/>
      <c r="F319" s="117" t="str">
        <f t="shared" ref="F319:F322" si="143">F314</f>
        <v>Налоговых и неналоговых доходов, поступлений в местный бюджет  нецелевого характера</v>
      </c>
      <c r="G319" s="43">
        <f t="shared" ref="G319:G322" si="144">I319+K319+M319</f>
        <v>2882329.39</v>
      </c>
      <c r="H319" s="43">
        <f t="shared" ref="H319:H322" si="145">J319+L319+N319</f>
        <v>2882329.39</v>
      </c>
      <c r="I319" s="23">
        <v>0</v>
      </c>
      <c r="J319" s="23">
        <v>0</v>
      </c>
      <c r="K319" s="23">
        <v>0</v>
      </c>
      <c r="L319" s="23">
        <v>0</v>
      </c>
      <c r="M319" s="23">
        <v>2882329.39</v>
      </c>
      <c r="N319" s="23">
        <v>2882329.39</v>
      </c>
      <c r="O319" s="143"/>
      <c r="P319" s="143"/>
      <c r="Q319" s="143"/>
      <c r="R319" s="143"/>
      <c r="S319" s="143"/>
      <c r="T319" s="143"/>
      <c r="U319" s="143"/>
      <c r="V319" s="143"/>
    </row>
    <row r="320" spans="1:22" ht="37.5" customHeight="1">
      <c r="A320" s="146"/>
      <c r="B320" s="148"/>
      <c r="C320" s="75"/>
      <c r="D320" s="146"/>
      <c r="E320" s="151"/>
      <c r="F320" s="117" t="str">
        <f t="shared" si="143"/>
        <v>Поступлений в местный бюджет  целевого характера</v>
      </c>
      <c r="G320" s="43">
        <f t="shared" si="144"/>
        <v>0</v>
      </c>
      <c r="H320" s="43">
        <f t="shared" si="145"/>
        <v>0</v>
      </c>
      <c r="I320" s="23">
        <v>0</v>
      </c>
      <c r="J320" s="23">
        <v>0</v>
      </c>
      <c r="K320" s="23">
        <v>0</v>
      </c>
      <c r="L320" s="23">
        <v>0</v>
      </c>
      <c r="M320" s="23">
        <v>0</v>
      </c>
      <c r="N320" s="23">
        <v>0</v>
      </c>
      <c r="O320" s="143"/>
      <c r="P320" s="143"/>
      <c r="Q320" s="143"/>
      <c r="R320" s="143"/>
      <c r="S320" s="143"/>
      <c r="T320" s="143"/>
      <c r="U320" s="143"/>
      <c r="V320" s="143"/>
    </row>
    <row r="321" spans="1:22" ht="37.5" customHeight="1">
      <c r="A321" s="146"/>
      <c r="B321" s="148"/>
      <c r="C321" s="75"/>
      <c r="D321" s="146"/>
      <c r="E321" s="151"/>
      <c r="F321" s="117" t="str">
        <f t="shared" si="143"/>
        <v>Иных источников финансирования, предусмотренных законодательством</v>
      </c>
      <c r="G321" s="43">
        <f t="shared" si="144"/>
        <v>0</v>
      </c>
      <c r="H321" s="43">
        <f t="shared" si="145"/>
        <v>0</v>
      </c>
      <c r="I321" s="23">
        <v>0</v>
      </c>
      <c r="J321" s="23">
        <v>0</v>
      </c>
      <c r="K321" s="23">
        <v>0</v>
      </c>
      <c r="L321" s="23">
        <v>0</v>
      </c>
      <c r="M321" s="23">
        <v>0</v>
      </c>
      <c r="N321" s="23">
        <v>0</v>
      </c>
      <c r="O321" s="143"/>
      <c r="P321" s="143"/>
      <c r="Q321" s="143"/>
      <c r="R321" s="143"/>
      <c r="S321" s="143"/>
      <c r="T321" s="143"/>
      <c r="U321" s="143"/>
      <c r="V321" s="143"/>
    </row>
    <row r="322" spans="1:22" ht="37.5" customHeight="1">
      <c r="A322" s="146"/>
      <c r="B322" s="149"/>
      <c r="C322" s="75"/>
      <c r="D322" s="146"/>
      <c r="E322" s="152"/>
      <c r="F322" s="117" t="str">
        <f t="shared" si="143"/>
        <v>Переходящего остатка бюджетных средств</v>
      </c>
      <c r="G322" s="43">
        <f t="shared" si="144"/>
        <v>0</v>
      </c>
      <c r="H322" s="43">
        <f t="shared" si="145"/>
        <v>0</v>
      </c>
      <c r="I322" s="23">
        <v>0</v>
      </c>
      <c r="J322" s="23">
        <v>0</v>
      </c>
      <c r="K322" s="23">
        <v>0</v>
      </c>
      <c r="L322" s="23">
        <v>0</v>
      </c>
      <c r="M322" s="23">
        <v>0</v>
      </c>
      <c r="N322" s="23">
        <v>0</v>
      </c>
      <c r="O322" s="144"/>
      <c r="P322" s="144"/>
      <c r="Q322" s="144"/>
      <c r="R322" s="144"/>
      <c r="S322" s="144"/>
      <c r="T322" s="144"/>
      <c r="U322" s="144"/>
      <c r="V322" s="144"/>
    </row>
    <row r="323" spans="1:22" ht="37.5" customHeight="1">
      <c r="A323" s="146" t="s">
        <v>286</v>
      </c>
      <c r="B323" s="147" t="s">
        <v>289</v>
      </c>
      <c r="C323" s="75"/>
      <c r="D323" s="146" t="s">
        <v>31</v>
      </c>
      <c r="E323" s="150" t="s">
        <v>62</v>
      </c>
      <c r="F323" s="117" t="str">
        <f>F318</f>
        <v>Всего, из них раходы за счет:</v>
      </c>
      <c r="G323" s="43">
        <f>I323+K323+M323</f>
        <v>2496156</v>
      </c>
      <c r="H323" s="43">
        <f>J323+L323+N323</f>
        <v>2496156</v>
      </c>
      <c r="I323" s="23">
        <v>0</v>
      </c>
      <c r="J323" s="23">
        <v>0</v>
      </c>
      <c r="K323" s="23">
        <v>0</v>
      </c>
      <c r="L323" s="23">
        <v>0</v>
      </c>
      <c r="M323" s="23">
        <f>M324+M325+M326+M327</f>
        <v>2496156</v>
      </c>
      <c r="N323" s="23">
        <f>N324+N325+N326+N327</f>
        <v>2496156</v>
      </c>
      <c r="O323" s="145" t="s">
        <v>285</v>
      </c>
      <c r="P323" s="142" t="s">
        <v>139</v>
      </c>
      <c r="Q323" s="142" t="s">
        <v>8</v>
      </c>
      <c r="R323" s="142" t="s">
        <v>8</v>
      </c>
      <c r="S323" s="142" t="s">
        <v>8</v>
      </c>
      <c r="T323" s="142" t="s">
        <v>8</v>
      </c>
      <c r="U323" s="142">
        <v>1</v>
      </c>
      <c r="V323" s="142">
        <v>1</v>
      </c>
    </row>
    <row r="324" spans="1:22" ht="37.5" customHeight="1">
      <c r="A324" s="146"/>
      <c r="B324" s="148"/>
      <c r="C324" s="75"/>
      <c r="D324" s="146"/>
      <c r="E324" s="151"/>
      <c r="F324" s="117" t="str">
        <f t="shared" ref="F324:F327" si="146">F319</f>
        <v>Налоговых и неналоговых доходов, поступлений в местный бюджет  нецелевого характера</v>
      </c>
      <c r="G324" s="43">
        <f t="shared" ref="G324:G327" si="147">I324+K324+M324</f>
        <v>2496156</v>
      </c>
      <c r="H324" s="43">
        <f t="shared" ref="H324:H327" si="148">J324+L324+N324</f>
        <v>2496156</v>
      </c>
      <c r="I324" s="23">
        <v>0</v>
      </c>
      <c r="J324" s="23">
        <v>0</v>
      </c>
      <c r="K324" s="23">
        <v>0</v>
      </c>
      <c r="L324" s="23">
        <v>0</v>
      </c>
      <c r="M324" s="23">
        <v>2496156</v>
      </c>
      <c r="N324" s="23">
        <v>2496156</v>
      </c>
      <c r="O324" s="145"/>
      <c r="P324" s="143"/>
      <c r="Q324" s="143"/>
      <c r="R324" s="143"/>
      <c r="S324" s="143"/>
      <c r="T324" s="143"/>
      <c r="U324" s="143"/>
      <c r="V324" s="143"/>
    </row>
    <row r="325" spans="1:22" ht="37.5" customHeight="1">
      <c r="A325" s="146"/>
      <c r="B325" s="148"/>
      <c r="C325" s="75"/>
      <c r="D325" s="146"/>
      <c r="E325" s="151"/>
      <c r="F325" s="117" t="str">
        <f t="shared" si="146"/>
        <v>Поступлений в местный бюджет  целевого характера</v>
      </c>
      <c r="G325" s="43">
        <f t="shared" si="147"/>
        <v>0</v>
      </c>
      <c r="H325" s="43">
        <f t="shared" si="148"/>
        <v>0</v>
      </c>
      <c r="I325" s="23">
        <v>0</v>
      </c>
      <c r="J325" s="23">
        <v>0</v>
      </c>
      <c r="K325" s="23">
        <v>0</v>
      </c>
      <c r="L325" s="23">
        <v>0</v>
      </c>
      <c r="M325" s="23">
        <v>0</v>
      </c>
      <c r="N325" s="23">
        <v>0</v>
      </c>
      <c r="O325" s="145"/>
      <c r="P325" s="143"/>
      <c r="Q325" s="143"/>
      <c r="R325" s="143"/>
      <c r="S325" s="143"/>
      <c r="T325" s="143"/>
      <c r="U325" s="143"/>
      <c r="V325" s="143"/>
    </row>
    <row r="326" spans="1:22" ht="37.5" customHeight="1">
      <c r="A326" s="146"/>
      <c r="B326" s="148"/>
      <c r="C326" s="75"/>
      <c r="D326" s="146"/>
      <c r="E326" s="151"/>
      <c r="F326" s="117" t="str">
        <f t="shared" si="146"/>
        <v>Иных источников финансирования, предусмотренных законодательством</v>
      </c>
      <c r="G326" s="43">
        <f t="shared" si="147"/>
        <v>0</v>
      </c>
      <c r="H326" s="43">
        <f t="shared" si="148"/>
        <v>0</v>
      </c>
      <c r="I326" s="23">
        <v>0</v>
      </c>
      <c r="J326" s="23">
        <v>0</v>
      </c>
      <c r="K326" s="23">
        <v>0</v>
      </c>
      <c r="L326" s="23">
        <v>0</v>
      </c>
      <c r="M326" s="23">
        <v>0</v>
      </c>
      <c r="N326" s="23">
        <v>0</v>
      </c>
      <c r="O326" s="145"/>
      <c r="P326" s="143"/>
      <c r="Q326" s="143"/>
      <c r="R326" s="143"/>
      <c r="S326" s="143"/>
      <c r="T326" s="143"/>
      <c r="U326" s="143"/>
      <c r="V326" s="143"/>
    </row>
    <row r="327" spans="1:22" ht="37.5" customHeight="1">
      <c r="A327" s="146"/>
      <c r="B327" s="149"/>
      <c r="C327" s="75"/>
      <c r="D327" s="146"/>
      <c r="E327" s="152"/>
      <c r="F327" s="117" t="str">
        <f t="shared" si="146"/>
        <v>Переходящего остатка бюджетных средств</v>
      </c>
      <c r="G327" s="43">
        <f t="shared" si="147"/>
        <v>0</v>
      </c>
      <c r="H327" s="43">
        <f t="shared" si="148"/>
        <v>0</v>
      </c>
      <c r="I327" s="23">
        <v>0</v>
      </c>
      <c r="J327" s="23">
        <v>0</v>
      </c>
      <c r="K327" s="23">
        <v>0</v>
      </c>
      <c r="L327" s="23">
        <v>0</v>
      </c>
      <c r="M327" s="23">
        <v>0</v>
      </c>
      <c r="N327" s="23">
        <v>0</v>
      </c>
      <c r="O327" s="145"/>
      <c r="P327" s="144"/>
      <c r="Q327" s="144"/>
      <c r="R327" s="144"/>
      <c r="S327" s="144"/>
      <c r="T327" s="144"/>
      <c r="U327" s="144"/>
      <c r="V327" s="144"/>
    </row>
    <row r="328" spans="1:22" ht="37.5" customHeight="1">
      <c r="A328" s="146" t="s">
        <v>287</v>
      </c>
      <c r="B328" s="147" t="s">
        <v>290</v>
      </c>
      <c r="C328" s="75"/>
      <c r="D328" s="146" t="s">
        <v>31</v>
      </c>
      <c r="E328" s="150" t="s">
        <v>62</v>
      </c>
      <c r="F328" s="117" t="str">
        <f>F323</f>
        <v>Всего, из них раходы за счет:</v>
      </c>
      <c r="G328" s="43">
        <f>I328+K328+M328</f>
        <v>208720.89</v>
      </c>
      <c r="H328" s="43">
        <f>J328+L328+N328</f>
        <v>12285.6</v>
      </c>
      <c r="I328" s="23">
        <v>0</v>
      </c>
      <c r="J328" s="23">
        <v>0</v>
      </c>
      <c r="K328" s="23">
        <v>0</v>
      </c>
      <c r="L328" s="23">
        <v>0</v>
      </c>
      <c r="M328" s="23">
        <f>M329+M330+M331+M332</f>
        <v>208720.89</v>
      </c>
      <c r="N328" s="23">
        <f>N329+N330+N331+N332</f>
        <v>12285.6</v>
      </c>
      <c r="O328" s="145" t="s">
        <v>291</v>
      </c>
      <c r="P328" s="142" t="s">
        <v>139</v>
      </c>
      <c r="Q328" s="142" t="s">
        <v>8</v>
      </c>
      <c r="R328" s="142" t="s">
        <v>8</v>
      </c>
      <c r="S328" s="142" t="s">
        <v>8</v>
      </c>
      <c r="T328" s="142" t="s">
        <v>8</v>
      </c>
      <c r="U328" s="142">
        <v>1</v>
      </c>
      <c r="V328" s="142">
        <v>1</v>
      </c>
    </row>
    <row r="329" spans="1:22" ht="37.5" customHeight="1">
      <c r="A329" s="146"/>
      <c r="B329" s="148"/>
      <c r="C329" s="75"/>
      <c r="D329" s="146"/>
      <c r="E329" s="151"/>
      <c r="F329" s="117" t="str">
        <f t="shared" ref="F329:F332" si="149">F324</f>
        <v>Налоговых и неналоговых доходов, поступлений в местный бюджет  нецелевого характера</v>
      </c>
      <c r="G329" s="43">
        <f t="shared" ref="G329:G332" si="150">I329+K329+M329</f>
        <v>208720.89</v>
      </c>
      <c r="H329" s="43">
        <f t="shared" ref="H329:H332" si="151">J329+L329+N329</f>
        <v>12285.6</v>
      </c>
      <c r="I329" s="23">
        <v>0</v>
      </c>
      <c r="J329" s="23">
        <v>0</v>
      </c>
      <c r="K329" s="23">
        <v>0</v>
      </c>
      <c r="L329" s="23">
        <v>0</v>
      </c>
      <c r="M329" s="23">
        <v>208720.89</v>
      </c>
      <c r="N329" s="23">
        <v>12285.6</v>
      </c>
      <c r="O329" s="145"/>
      <c r="P329" s="143"/>
      <c r="Q329" s="143"/>
      <c r="R329" s="143"/>
      <c r="S329" s="143"/>
      <c r="T329" s="143"/>
      <c r="U329" s="143"/>
      <c r="V329" s="143"/>
    </row>
    <row r="330" spans="1:22" ht="37.5" customHeight="1">
      <c r="A330" s="146"/>
      <c r="B330" s="148"/>
      <c r="C330" s="75"/>
      <c r="D330" s="146"/>
      <c r="E330" s="151"/>
      <c r="F330" s="117" t="str">
        <f t="shared" si="149"/>
        <v>Поступлений в местный бюджет  целевого характера</v>
      </c>
      <c r="G330" s="43">
        <f t="shared" si="150"/>
        <v>0</v>
      </c>
      <c r="H330" s="43">
        <f t="shared" si="151"/>
        <v>0</v>
      </c>
      <c r="I330" s="23">
        <v>0</v>
      </c>
      <c r="J330" s="23">
        <v>0</v>
      </c>
      <c r="K330" s="23">
        <v>0</v>
      </c>
      <c r="L330" s="23">
        <v>0</v>
      </c>
      <c r="M330" s="23">
        <v>0</v>
      </c>
      <c r="N330" s="23">
        <v>0</v>
      </c>
      <c r="O330" s="145"/>
      <c r="P330" s="143"/>
      <c r="Q330" s="143"/>
      <c r="R330" s="143"/>
      <c r="S330" s="143"/>
      <c r="T330" s="143"/>
      <c r="U330" s="143"/>
      <c r="V330" s="143"/>
    </row>
    <row r="331" spans="1:22" ht="37.5" customHeight="1">
      <c r="A331" s="146"/>
      <c r="B331" s="148"/>
      <c r="C331" s="75"/>
      <c r="D331" s="146"/>
      <c r="E331" s="151"/>
      <c r="F331" s="117" t="str">
        <f t="shared" si="149"/>
        <v>Иных источников финансирования, предусмотренных законодательством</v>
      </c>
      <c r="G331" s="43">
        <f t="shared" si="150"/>
        <v>0</v>
      </c>
      <c r="H331" s="43">
        <f t="shared" si="151"/>
        <v>0</v>
      </c>
      <c r="I331" s="23">
        <v>0</v>
      </c>
      <c r="J331" s="23">
        <v>0</v>
      </c>
      <c r="K331" s="23">
        <v>0</v>
      </c>
      <c r="L331" s="23">
        <v>0</v>
      </c>
      <c r="M331" s="23">
        <v>0</v>
      </c>
      <c r="N331" s="23">
        <v>0</v>
      </c>
      <c r="O331" s="145"/>
      <c r="P331" s="143"/>
      <c r="Q331" s="143"/>
      <c r="R331" s="143"/>
      <c r="S331" s="143"/>
      <c r="T331" s="143"/>
      <c r="U331" s="143"/>
      <c r="V331" s="143"/>
    </row>
    <row r="332" spans="1:22" ht="37.5" customHeight="1">
      <c r="A332" s="146"/>
      <c r="B332" s="149"/>
      <c r="C332" s="75"/>
      <c r="D332" s="146"/>
      <c r="E332" s="152"/>
      <c r="F332" s="117" t="str">
        <f t="shared" si="149"/>
        <v>Переходящего остатка бюджетных средств</v>
      </c>
      <c r="G332" s="43">
        <f t="shared" si="150"/>
        <v>0</v>
      </c>
      <c r="H332" s="43">
        <f t="shared" si="151"/>
        <v>0</v>
      </c>
      <c r="I332" s="23">
        <v>0</v>
      </c>
      <c r="J332" s="23">
        <v>0</v>
      </c>
      <c r="K332" s="23">
        <v>0</v>
      </c>
      <c r="L332" s="23">
        <v>0</v>
      </c>
      <c r="M332" s="23">
        <v>0</v>
      </c>
      <c r="N332" s="23">
        <v>0</v>
      </c>
      <c r="O332" s="145"/>
      <c r="P332" s="144"/>
      <c r="Q332" s="144"/>
      <c r="R332" s="144"/>
      <c r="S332" s="144"/>
      <c r="T332" s="144"/>
      <c r="U332" s="144"/>
      <c r="V332" s="144"/>
    </row>
    <row r="333" spans="1:22" ht="37.5" customHeight="1">
      <c r="A333" s="146" t="s">
        <v>288</v>
      </c>
      <c r="B333" s="147" t="s">
        <v>292</v>
      </c>
      <c r="C333" s="75"/>
      <c r="D333" s="146" t="s">
        <v>31</v>
      </c>
      <c r="E333" s="150" t="s">
        <v>62</v>
      </c>
      <c r="F333" s="117" t="str">
        <f>F313</f>
        <v>Всего, из них раходы за счет:</v>
      </c>
      <c r="G333" s="43">
        <f>I333+K333+M333</f>
        <v>546290.4</v>
      </c>
      <c r="H333" s="43">
        <f>J333+L333+N333</f>
        <v>546290.4</v>
      </c>
      <c r="I333" s="23">
        <v>0</v>
      </c>
      <c r="J333" s="23">
        <v>0</v>
      </c>
      <c r="K333" s="23">
        <v>0</v>
      </c>
      <c r="L333" s="23">
        <v>0</v>
      </c>
      <c r="M333" s="23">
        <f>M334</f>
        <v>546290.4</v>
      </c>
      <c r="N333" s="23">
        <f>N334</f>
        <v>546290.4</v>
      </c>
      <c r="O333" s="142" t="s">
        <v>291</v>
      </c>
      <c r="P333" s="145" t="s">
        <v>139</v>
      </c>
      <c r="Q333" s="145" t="s">
        <v>8</v>
      </c>
      <c r="R333" s="145" t="s">
        <v>8</v>
      </c>
      <c r="S333" s="145" t="s">
        <v>8</v>
      </c>
      <c r="T333" s="145" t="s">
        <v>8</v>
      </c>
      <c r="U333" s="145">
        <v>1</v>
      </c>
      <c r="V333" s="145">
        <v>1</v>
      </c>
    </row>
    <row r="334" spans="1:22" ht="37.5" customHeight="1">
      <c r="A334" s="146"/>
      <c r="B334" s="148"/>
      <c r="C334" s="75"/>
      <c r="D334" s="146"/>
      <c r="E334" s="151"/>
      <c r="F334" s="117" t="str">
        <f t="shared" ref="F334:F337" si="152">F314</f>
        <v>Налоговых и неналоговых доходов, поступлений в местный бюджет  нецелевого характера</v>
      </c>
      <c r="G334" s="43">
        <f t="shared" ref="G334:G337" si="153">I334+K334+M334</f>
        <v>546290.4</v>
      </c>
      <c r="H334" s="43">
        <f t="shared" ref="H334:H337" si="154">J334+L334+N334</f>
        <v>546290.4</v>
      </c>
      <c r="I334" s="23">
        <v>0</v>
      </c>
      <c r="J334" s="23">
        <v>0</v>
      </c>
      <c r="K334" s="23">
        <v>0</v>
      </c>
      <c r="L334" s="23">
        <v>0</v>
      </c>
      <c r="M334" s="23">
        <v>546290.4</v>
      </c>
      <c r="N334" s="23">
        <v>546290.4</v>
      </c>
      <c r="O334" s="143"/>
      <c r="P334" s="145"/>
      <c r="Q334" s="145"/>
      <c r="R334" s="145"/>
      <c r="S334" s="145"/>
      <c r="T334" s="145"/>
      <c r="U334" s="145"/>
      <c r="V334" s="145"/>
    </row>
    <row r="335" spans="1:22" ht="37.5" customHeight="1">
      <c r="A335" s="146"/>
      <c r="B335" s="148"/>
      <c r="C335" s="75"/>
      <c r="D335" s="146"/>
      <c r="E335" s="151"/>
      <c r="F335" s="117" t="str">
        <f t="shared" si="152"/>
        <v>Поступлений в местный бюджет  целевого характера</v>
      </c>
      <c r="G335" s="43">
        <f t="shared" si="153"/>
        <v>0</v>
      </c>
      <c r="H335" s="43">
        <f t="shared" si="154"/>
        <v>0</v>
      </c>
      <c r="I335" s="23">
        <v>0</v>
      </c>
      <c r="J335" s="23">
        <v>0</v>
      </c>
      <c r="K335" s="23">
        <v>0</v>
      </c>
      <c r="L335" s="23">
        <v>0</v>
      </c>
      <c r="M335" s="23">
        <v>0</v>
      </c>
      <c r="N335" s="23">
        <v>0</v>
      </c>
      <c r="O335" s="143"/>
      <c r="P335" s="145"/>
      <c r="Q335" s="145"/>
      <c r="R335" s="145"/>
      <c r="S335" s="145"/>
      <c r="T335" s="145"/>
      <c r="U335" s="145"/>
      <c r="V335" s="145"/>
    </row>
    <row r="336" spans="1:22" ht="37.5" customHeight="1">
      <c r="A336" s="146"/>
      <c r="B336" s="148"/>
      <c r="C336" s="75"/>
      <c r="D336" s="146"/>
      <c r="E336" s="151"/>
      <c r="F336" s="117" t="str">
        <f t="shared" si="152"/>
        <v>Иных источников финансирования, предусмотренных законодательством</v>
      </c>
      <c r="G336" s="43">
        <f t="shared" si="153"/>
        <v>0</v>
      </c>
      <c r="H336" s="43">
        <f t="shared" si="154"/>
        <v>0</v>
      </c>
      <c r="I336" s="23">
        <v>0</v>
      </c>
      <c r="J336" s="23">
        <v>0</v>
      </c>
      <c r="K336" s="23">
        <v>0</v>
      </c>
      <c r="L336" s="23">
        <v>0</v>
      </c>
      <c r="M336" s="23">
        <v>0</v>
      </c>
      <c r="N336" s="23">
        <v>0</v>
      </c>
      <c r="O336" s="143"/>
      <c r="P336" s="145"/>
      <c r="Q336" s="145"/>
      <c r="R336" s="145"/>
      <c r="S336" s="145"/>
      <c r="T336" s="145"/>
      <c r="U336" s="145"/>
      <c r="V336" s="145"/>
    </row>
    <row r="337" spans="1:22" ht="37.5" customHeight="1">
      <c r="A337" s="146"/>
      <c r="B337" s="149"/>
      <c r="C337" s="75"/>
      <c r="D337" s="146"/>
      <c r="E337" s="152"/>
      <c r="F337" s="117" t="str">
        <f t="shared" si="152"/>
        <v>Переходящего остатка бюджетных средств</v>
      </c>
      <c r="G337" s="43">
        <f t="shared" si="153"/>
        <v>0</v>
      </c>
      <c r="H337" s="43">
        <f t="shared" si="154"/>
        <v>0</v>
      </c>
      <c r="I337" s="23">
        <v>0</v>
      </c>
      <c r="J337" s="23">
        <v>0</v>
      </c>
      <c r="K337" s="23">
        <v>0</v>
      </c>
      <c r="L337" s="23">
        <v>0</v>
      </c>
      <c r="M337" s="23">
        <v>0</v>
      </c>
      <c r="N337" s="23">
        <v>0</v>
      </c>
      <c r="O337" s="144"/>
      <c r="P337" s="145"/>
      <c r="Q337" s="145"/>
      <c r="R337" s="145"/>
      <c r="S337" s="145"/>
      <c r="T337" s="145"/>
      <c r="U337" s="145"/>
      <c r="V337" s="145"/>
    </row>
    <row r="338" spans="1:22" ht="36.75" customHeight="1">
      <c r="A338" s="162" t="s">
        <v>46</v>
      </c>
      <c r="B338" s="267"/>
      <c r="C338" s="268"/>
      <c r="D338" s="145" t="s">
        <v>31</v>
      </c>
      <c r="E338" s="146" t="s">
        <v>62</v>
      </c>
      <c r="F338" s="38" t="s">
        <v>7</v>
      </c>
      <c r="G338" s="43">
        <f>I338+K338+M338</f>
        <v>178864705.75999999</v>
      </c>
      <c r="H338" s="43">
        <f>J338+L338+N338</f>
        <v>178142259.18000001</v>
      </c>
      <c r="I338" s="31">
        <f>I303+I298+I293+I288+I283+I278</f>
        <v>50525919.360000007</v>
      </c>
      <c r="J338" s="23">
        <f>SUM(J339:J342)</f>
        <v>50495919.359999999</v>
      </c>
      <c r="K338" s="23">
        <f t="shared" ref="K338:L340" si="155">K278+K283+K288+K293+K298+K303+K308+K313</f>
        <v>59714490.950000003</v>
      </c>
      <c r="L338" s="23">
        <f t="shared" si="155"/>
        <v>59706470.450000003</v>
      </c>
      <c r="M338" s="23">
        <f>M278+M283+M288+M293+M298+M303+M308+M313+M333+M328+M323+M318</f>
        <v>68624295.450000003</v>
      </c>
      <c r="N338" s="23">
        <f>N278+N283+N288+N293+N298+N303+N308+N313+N333+N328+N323+N318</f>
        <v>67939869.370000005</v>
      </c>
      <c r="O338" s="142" t="s">
        <v>8</v>
      </c>
      <c r="P338" s="209" t="s">
        <v>8</v>
      </c>
      <c r="Q338" s="209" t="s">
        <v>8</v>
      </c>
      <c r="R338" s="209" t="s">
        <v>8</v>
      </c>
      <c r="S338" s="176" t="s">
        <v>8</v>
      </c>
      <c r="T338" s="176" t="s">
        <v>8</v>
      </c>
      <c r="U338" s="176" t="s">
        <v>8</v>
      </c>
      <c r="V338" s="176" t="s">
        <v>8</v>
      </c>
    </row>
    <row r="339" spans="1:22" ht="54.75" customHeight="1">
      <c r="A339" s="269"/>
      <c r="B339" s="270"/>
      <c r="C339" s="271"/>
      <c r="D339" s="145"/>
      <c r="E339" s="146"/>
      <c r="F339" s="38" t="s">
        <v>79</v>
      </c>
      <c r="G339" s="43">
        <f t="shared" ref="G339:G340" si="156">I339+K339+M339</f>
        <v>94197408.039999992</v>
      </c>
      <c r="H339" s="43">
        <f t="shared" ref="H339:H340" si="157">J339+L339+N339</f>
        <v>93893851.790000007</v>
      </c>
      <c r="I339" s="31">
        <f>I304+I299+I294+I289+I284+I279</f>
        <v>24216792.469999999</v>
      </c>
      <c r="J339" s="23">
        <f>+J274</f>
        <v>24186792.469999999</v>
      </c>
      <c r="K339" s="23">
        <f t="shared" si="155"/>
        <v>29100079.120000001</v>
      </c>
      <c r="L339" s="23">
        <f t="shared" si="155"/>
        <v>29092058.620000001</v>
      </c>
      <c r="M339" s="23">
        <f t="shared" ref="M339:N340" si="158">M279+M284+M289+M294+M299+M304+M309+M314+M334+M329+M324+M319</f>
        <v>40880536.449999996</v>
      </c>
      <c r="N339" s="23">
        <f t="shared" si="158"/>
        <v>40615000.700000003</v>
      </c>
      <c r="O339" s="143"/>
      <c r="P339" s="210"/>
      <c r="Q339" s="210"/>
      <c r="R339" s="210"/>
      <c r="S339" s="176"/>
      <c r="T339" s="176"/>
      <c r="U339" s="176"/>
      <c r="V339" s="176"/>
    </row>
    <row r="340" spans="1:22" ht="42.75" customHeight="1">
      <c r="A340" s="269"/>
      <c r="B340" s="270"/>
      <c r="C340" s="271"/>
      <c r="D340" s="145"/>
      <c r="E340" s="146"/>
      <c r="F340" s="38" t="s">
        <v>80</v>
      </c>
      <c r="G340" s="43">
        <f t="shared" si="156"/>
        <v>84667297.719999999</v>
      </c>
      <c r="H340" s="43">
        <f t="shared" si="157"/>
        <v>84248407.390000001</v>
      </c>
      <c r="I340" s="31">
        <f>I305+I300+I295+I290+I285+I280</f>
        <v>26309126.890000001</v>
      </c>
      <c r="J340" s="23">
        <f>+J275</f>
        <v>26309126.890000001</v>
      </c>
      <c r="K340" s="23">
        <f t="shared" si="155"/>
        <v>30614411.830000002</v>
      </c>
      <c r="L340" s="23">
        <f t="shared" si="155"/>
        <v>30614411.830000002</v>
      </c>
      <c r="M340" s="23">
        <f t="shared" si="158"/>
        <v>27743759</v>
      </c>
      <c r="N340" s="23">
        <f t="shared" si="158"/>
        <v>27324868.670000002</v>
      </c>
      <c r="O340" s="143"/>
      <c r="P340" s="210"/>
      <c r="Q340" s="210"/>
      <c r="R340" s="210"/>
      <c r="S340" s="176"/>
      <c r="T340" s="176"/>
      <c r="U340" s="176"/>
      <c r="V340" s="176"/>
    </row>
    <row r="341" spans="1:22" ht="39" customHeight="1">
      <c r="A341" s="269"/>
      <c r="B341" s="270"/>
      <c r="C341" s="271"/>
      <c r="D341" s="145"/>
      <c r="E341" s="146"/>
      <c r="F341" s="38" t="s">
        <v>81</v>
      </c>
      <c r="G341" s="43">
        <f t="shared" ref="G341:G342" si="159">I341+K341+M341</f>
        <v>0</v>
      </c>
      <c r="H341" s="43">
        <f t="shared" ref="H341:H342" si="160">J341+L341+N341</f>
        <v>0</v>
      </c>
      <c r="I341" s="31">
        <f>I306+I301+I296+I291+I286+I281</f>
        <v>0</v>
      </c>
      <c r="J341" s="23">
        <f>+J276</f>
        <v>0</v>
      </c>
      <c r="K341" s="23">
        <v>0</v>
      </c>
      <c r="L341" s="23">
        <v>0</v>
      </c>
      <c r="M341" s="23">
        <f t="shared" ref="M341:N341" si="161">M281+M286+M291+M296+M301+M306+M311+M316</f>
        <v>0</v>
      </c>
      <c r="N341" s="23">
        <f t="shared" si="161"/>
        <v>0</v>
      </c>
      <c r="O341" s="143"/>
      <c r="P341" s="210"/>
      <c r="Q341" s="210"/>
      <c r="R341" s="210"/>
      <c r="S341" s="176"/>
      <c r="T341" s="176"/>
      <c r="U341" s="176"/>
      <c r="V341" s="176"/>
    </row>
    <row r="342" spans="1:22" ht="36.75" customHeight="1">
      <c r="A342" s="272"/>
      <c r="B342" s="273"/>
      <c r="C342" s="274"/>
      <c r="D342" s="145"/>
      <c r="E342" s="146"/>
      <c r="F342" s="38" t="s">
        <v>14</v>
      </c>
      <c r="G342" s="43">
        <f t="shared" si="159"/>
        <v>0</v>
      </c>
      <c r="H342" s="43">
        <f t="shared" si="160"/>
        <v>0</v>
      </c>
      <c r="I342" s="31">
        <f>I307+I302+I297+I292+I287+I282</f>
        <v>0</v>
      </c>
      <c r="J342" s="23">
        <f>+J277</f>
        <v>0</v>
      </c>
      <c r="K342" s="23">
        <v>0</v>
      </c>
      <c r="L342" s="23">
        <v>0</v>
      </c>
      <c r="M342" s="23">
        <f t="shared" ref="M342:N342" si="162">M282+M287+M292+M297+M302+M307+M312+M317</f>
        <v>0</v>
      </c>
      <c r="N342" s="23">
        <f t="shared" si="162"/>
        <v>0</v>
      </c>
      <c r="O342" s="144"/>
      <c r="P342" s="211"/>
      <c r="Q342" s="211"/>
      <c r="R342" s="211"/>
      <c r="S342" s="176"/>
      <c r="T342" s="176"/>
      <c r="U342" s="176"/>
      <c r="V342" s="176"/>
    </row>
    <row r="343" spans="1:22" ht="15.5" customHeight="1">
      <c r="A343" s="276"/>
      <c r="B343" s="277"/>
      <c r="C343" s="277"/>
      <c r="D343" s="277"/>
      <c r="E343" s="277"/>
      <c r="F343" s="277"/>
      <c r="G343" s="277"/>
      <c r="H343" s="277"/>
      <c r="I343" s="277"/>
      <c r="J343" s="277"/>
      <c r="K343" s="277"/>
      <c r="L343" s="277"/>
      <c r="M343" s="277"/>
      <c r="N343" s="277"/>
      <c r="O343" s="277"/>
      <c r="P343" s="277"/>
      <c r="Q343" s="277"/>
      <c r="R343" s="277"/>
      <c r="S343" s="277"/>
      <c r="T343" s="277"/>
      <c r="U343" s="133"/>
      <c r="V343" s="133"/>
    </row>
    <row r="344" spans="1:22" ht="37" customHeight="1">
      <c r="A344" s="275" t="s">
        <v>166</v>
      </c>
      <c r="B344" s="275"/>
      <c r="C344" s="275"/>
      <c r="D344" s="145" t="s">
        <v>31</v>
      </c>
      <c r="E344" s="146" t="s">
        <v>62</v>
      </c>
      <c r="F344" s="35" t="s">
        <v>7</v>
      </c>
      <c r="G344" s="51">
        <f>G338+G264+G229</f>
        <v>1981381665.9000006</v>
      </c>
      <c r="H344" s="51">
        <f t="shared" ref="H344:N344" si="163">H338+H264+H229</f>
        <v>1984374818.6900001</v>
      </c>
      <c r="I344" s="51">
        <f t="shared" si="163"/>
        <v>592431104.72000003</v>
      </c>
      <c r="J344" s="51">
        <f t="shared" si="163"/>
        <v>590026980.46000004</v>
      </c>
      <c r="K344" s="51">
        <f t="shared" si="163"/>
        <v>693506148.33999991</v>
      </c>
      <c r="L344" s="51">
        <f t="shared" si="163"/>
        <v>690807630.80999994</v>
      </c>
      <c r="M344" s="51">
        <f t="shared" si="163"/>
        <v>744345410.15999997</v>
      </c>
      <c r="N344" s="51">
        <f t="shared" si="163"/>
        <v>740485509.6400001</v>
      </c>
      <c r="O344" s="145" t="s">
        <v>8</v>
      </c>
      <c r="P344" s="145" t="s">
        <v>8</v>
      </c>
      <c r="Q344" s="142" t="s">
        <v>8</v>
      </c>
      <c r="R344" s="212" t="s">
        <v>8</v>
      </c>
      <c r="S344" s="185" t="s">
        <v>8</v>
      </c>
      <c r="T344" s="185" t="s">
        <v>8</v>
      </c>
      <c r="U344" s="185" t="s">
        <v>8</v>
      </c>
      <c r="V344" s="185" t="s">
        <v>8</v>
      </c>
    </row>
    <row r="345" spans="1:22" ht="58.5" customHeight="1">
      <c r="A345" s="275"/>
      <c r="B345" s="275"/>
      <c r="C345" s="275"/>
      <c r="D345" s="145"/>
      <c r="E345" s="146"/>
      <c r="F345" s="35" t="s">
        <v>79</v>
      </c>
      <c r="G345" s="51">
        <f t="shared" ref="G345:G346" si="164">G339+G265+G230</f>
        <v>494827701.07000005</v>
      </c>
      <c r="H345" s="51">
        <f t="shared" ref="H345" si="165">H339+H265+H230</f>
        <v>438367644.65000004</v>
      </c>
      <c r="I345" s="51">
        <f t="shared" ref="I345" si="166">I339+I265+I230</f>
        <v>140688949.70999998</v>
      </c>
      <c r="J345" s="51">
        <f t="shared" ref="J345:N345" si="167">J339+J265+J230</f>
        <v>140525978.51999998</v>
      </c>
      <c r="K345" s="51">
        <f t="shared" si="167"/>
        <v>161654024.24000001</v>
      </c>
      <c r="L345" s="51">
        <f t="shared" si="167"/>
        <v>161620948.30000001</v>
      </c>
      <c r="M345" s="51">
        <f t="shared" si="167"/>
        <v>195661012.27999994</v>
      </c>
      <c r="N345" s="51">
        <f t="shared" si="167"/>
        <v>193920896.71999997</v>
      </c>
      <c r="O345" s="145"/>
      <c r="P345" s="145"/>
      <c r="Q345" s="143"/>
      <c r="R345" s="213"/>
      <c r="S345" s="185"/>
      <c r="T345" s="185"/>
      <c r="U345" s="185"/>
      <c r="V345" s="185"/>
    </row>
    <row r="346" spans="1:22" ht="40.5" customHeight="1">
      <c r="A346" s="275"/>
      <c r="B346" s="275"/>
      <c r="C346" s="275"/>
      <c r="D346" s="145"/>
      <c r="E346" s="146"/>
      <c r="F346" s="35" t="s">
        <v>80</v>
      </c>
      <c r="G346" s="51">
        <f t="shared" si="164"/>
        <v>1486553964.8300004</v>
      </c>
      <c r="H346" s="51">
        <f t="shared" ref="H346" si="168">H340+H266+H231</f>
        <v>1491379353.8300002</v>
      </c>
      <c r="I346" s="51">
        <f t="shared" ref="I346" si="169">I340+I266+I231</f>
        <v>451742155.01000005</v>
      </c>
      <c r="J346" s="51">
        <f t="shared" ref="J346:N346" si="170">J340+J266+J231</f>
        <v>449501001.94000006</v>
      </c>
      <c r="K346" s="51">
        <f t="shared" si="170"/>
        <v>531852124.0999999</v>
      </c>
      <c r="L346" s="51">
        <f t="shared" si="170"/>
        <v>529186682.50999987</v>
      </c>
      <c r="M346" s="51">
        <f t="shared" si="170"/>
        <v>548684397.88</v>
      </c>
      <c r="N346" s="51">
        <f t="shared" si="170"/>
        <v>546564612.92000008</v>
      </c>
      <c r="O346" s="145"/>
      <c r="P346" s="145"/>
      <c r="Q346" s="143"/>
      <c r="R346" s="213"/>
      <c r="S346" s="185"/>
      <c r="T346" s="185"/>
      <c r="U346" s="185"/>
      <c r="V346" s="185"/>
    </row>
    <row r="347" spans="1:22" ht="45" customHeight="1">
      <c r="A347" s="275"/>
      <c r="B347" s="275"/>
      <c r="C347" s="275"/>
      <c r="D347" s="145"/>
      <c r="E347" s="146"/>
      <c r="F347" s="35" t="s">
        <v>81</v>
      </c>
      <c r="G347" s="51">
        <f t="shared" ref="G347:J348" si="171">G341+G267+G232</f>
        <v>0</v>
      </c>
      <c r="H347" s="51">
        <f t="shared" si="171"/>
        <v>0</v>
      </c>
      <c r="I347" s="50">
        <f t="shared" si="171"/>
        <v>0</v>
      </c>
      <c r="J347" s="50">
        <f t="shared" si="171"/>
        <v>0</v>
      </c>
      <c r="K347" s="50">
        <f>K232+K267+K341</f>
        <v>0</v>
      </c>
      <c r="L347" s="50">
        <f>L232+L267+L341</f>
        <v>0</v>
      </c>
      <c r="M347" s="51">
        <f t="shared" ref="M347:N347" si="172">M341+M267+M232</f>
        <v>0</v>
      </c>
      <c r="N347" s="51">
        <f t="shared" si="172"/>
        <v>0</v>
      </c>
      <c r="O347" s="145"/>
      <c r="P347" s="145"/>
      <c r="Q347" s="143"/>
      <c r="R347" s="213"/>
      <c r="S347" s="185"/>
      <c r="T347" s="185"/>
      <c r="U347" s="185"/>
      <c r="V347" s="185"/>
    </row>
    <row r="348" spans="1:22" ht="42" customHeight="1">
      <c r="A348" s="275"/>
      <c r="B348" s="275"/>
      <c r="C348" s="275"/>
      <c r="D348" s="145"/>
      <c r="E348" s="146"/>
      <c r="F348" s="35" t="s">
        <v>14</v>
      </c>
      <c r="G348" s="51">
        <f t="shared" si="171"/>
        <v>0</v>
      </c>
      <c r="H348" s="51">
        <f t="shared" si="171"/>
        <v>0</v>
      </c>
      <c r="I348" s="50">
        <f t="shared" si="171"/>
        <v>0</v>
      </c>
      <c r="J348" s="50">
        <f t="shared" si="171"/>
        <v>0</v>
      </c>
      <c r="K348" s="50">
        <f>K233+K268+K342</f>
        <v>0</v>
      </c>
      <c r="L348" s="50">
        <f>L233+L268+L342</f>
        <v>0</v>
      </c>
      <c r="M348" s="51">
        <f t="shared" ref="M348:N348" si="173">M342+M268+M233</f>
        <v>0</v>
      </c>
      <c r="N348" s="51">
        <f t="shared" si="173"/>
        <v>0</v>
      </c>
      <c r="O348" s="145"/>
      <c r="P348" s="145"/>
      <c r="Q348" s="144"/>
      <c r="R348" s="214"/>
      <c r="S348" s="185"/>
      <c r="T348" s="185"/>
      <c r="U348" s="185"/>
      <c r="V348" s="185"/>
    </row>
    <row r="349" spans="1:22" ht="15.5">
      <c r="U349" s="133"/>
      <c r="V349" s="133"/>
    </row>
    <row r="350" spans="1:22" ht="37.5" customHeight="1">
      <c r="A350" s="208" t="s">
        <v>265</v>
      </c>
      <c r="B350" s="208"/>
      <c r="C350" s="208"/>
      <c r="D350" s="208"/>
      <c r="E350" s="208"/>
    </row>
  </sheetData>
  <mergeCells count="802">
    <mergeCell ref="R197:R201"/>
    <mergeCell ref="S197:S201"/>
    <mergeCell ref="U197:U201"/>
    <mergeCell ref="V197:V201"/>
    <mergeCell ref="O224:O225"/>
    <mergeCell ref="O226:O228"/>
    <mergeCell ref="P224:P225"/>
    <mergeCell ref="Q224:Q225"/>
    <mergeCell ref="Q226:Q228"/>
    <mergeCell ref="R224:R225"/>
    <mergeCell ref="S224:S225"/>
    <mergeCell ref="T224:T225"/>
    <mergeCell ref="U224:U225"/>
    <mergeCell ref="V224:V225"/>
    <mergeCell ref="R226:R228"/>
    <mergeCell ref="S226:S228"/>
    <mergeCell ref="T226:T228"/>
    <mergeCell ref="U226:U228"/>
    <mergeCell ref="V226:V228"/>
    <mergeCell ref="P226:P228"/>
    <mergeCell ref="U203:U207"/>
    <mergeCell ref="V203:V207"/>
    <mergeCell ref="U208:U212"/>
    <mergeCell ref="V208:V212"/>
    <mergeCell ref="S160:S164"/>
    <mergeCell ref="T160:T164"/>
    <mergeCell ref="U160:U164"/>
    <mergeCell ref="V160:V164"/>
    <mergeCell ref="B155:B159"/>
    <mergeCell ref="D155:D159"/>
    <mergeCell ref="E155:E159"/>
    <mergeCell ref="O155:O159"/>
    <mergeCell ref="P155:P159"/>
    <mergeCell ref="Q155:Q159"/>
    <mergeCell ref="R155:R159"/>
    <mergeCell ref="S155:S159"/>
    <mergeCell ref="T155:T159"/>
    <mergeCell ref="U155:U159"/>
    <mergeCell ref="V155:V159"/>
    <mergeCell ref="R160:R164"/>
    <mergeCell ref="U313:U317"/>
    <mergeCell ref="V313:V317"/>
    <mergeCell ref="U338:U342"/>
    <mergeCell ref="V338:V342"/>
    <mergeCell ref="U344:U348"/>
    <mergeCell ref="V344:V348"/>
    <mergeCell ref="A55:A64"/>
    <mergeCell ref="B60:B64"/>
    <mergeCell ref="O60:O64"/>
    <mergeCell ref="P60:P64"/>
    <mergeCell ref="Q60:Q64"/>
    <mergeCell ref="R60:R64"/>
    <mergeCell ref="S60:S64"/>
    <mergeCell ref="T60:T64"/>
    <mergeCell ref="U60:U64"/>
    <mergeCell ref="V60:V64"/>
    <mergeCell ref="D55:D64"/>
    <mergeCell ref="E55:E64"/>
    <mergeCell ref="B160:B164"/>
    <mergeCell ref="D160:D164"/>
    <mergeCell ref="E160:E164"/>
    <mergeCell ref="O160:O164"/>
    <mergeCell ref="P160:P164"/>
    <mergeCell ref="Q160:Q164"/>
    <mergeCell ref="U288:U292"/>
    <mergeCell ref="V288:V292"/>
    <mergeCell ref="U293:U297"/>
    <mergeCell ref="V293:V297"/>
    <mergeCell ref="U298:U302"/>
    <mergeCell ref="V298:V302"/>
    <mergeCell ref="U303:U307"/>
    <mergeCell ref="V303:V307"/>
    <mergeCell ref="U308:U312"/>
    <mergeCell ref="V308:V312"/>
    <mergeCell ref="A269:V269"/>
    <mergeCell ref="A270:V270"/>
    <mergeCell ref="A271:V271"/>
    <mergeCell ref="B272:V272"/>
    <mergeCell ref="U273:U277"/>
    <mergeCell ref="V273:V277"/>
    <mergeCell ref="U278:U282"/>
    <mergeCell ref="V278:V282"/>
    <mergeCell ref="U283:U287"/>
    <mergeCell ref="V283:V287"/>
    <mergeCell ref="A278:A282"/>
    <mergeCell ref="B278:C282"/>
    <mergeCell ref="D278:D282"/>
    <mergeCell ref="E278:E282"/>
    <mergeCell ref="O278:O282"/>
    <mergeCell ref="P278:P282"/>
    <mergeCell ref="A283:A287"/>
    <mergeCell ref="B283:C287"/>
    <mergeCell ref="D283:D287"/>
    <mergeCell ref="E283:E287"/>
    <mergeCell ref="O283:O287"/>
    <mergeCell ref="P283:P287"/>
    <mergeCell ref="T273:T277"/>
    <mergeCell ref="Q273:Q277"/>
    <mergeCell ref="U244:U248"/>
    <mergeCell ref="V244:V248"/>
    <mergeCell ref="U249:U253"/>
    <mergeCell ref="V249:V253"/>
    <mergeCell ref="U254:U258"/>
    <mergeCell ref="V254:V258"/>
    <mergeCell ref="U259:U263"/>
    <mergeCell ref="V259:V263"/>
    <mergeCell ref="U264:U268"/>
    <mergeCell ref="V264:V268"/>
    <mergeCell ref="U135:U139"/>
    <mergeCell ref="V135:V139"/>
    <mergeCell ref="U140:U144"/>
    <mergeCell ref="V140:V144"/>
    <mergeCell ref="U145:U149"/>
    <mergeCell ref="V145:V149"/>
    <mergeCell ref="U150:U154"/>
    <mergeCell ref="V150:V154"/>
    <mergeCell ref="U229:U233"/>
    <mergeCell ref="V229:V233"/>
    <mergeCell ref="U166:U170"/>
    <mergeCell ref="V166:V170"/>
    <mergeCell ref="U176:U180"/>
    <mergeCell ref="V176:V180"/>
    <mergeCell ref="U181:U185"/>
    <mergeCell ref="V181:V185"/>
    <mergeCell ref="U187:U191"/>
    <mergeCell ref="V187:V191"/>
    <mergeCell ref="U192:U196"/>
    <mergeCell ref="V192:V196"/>
    <mergeCell ref="U219:U223"/>
    <mergeCell ref="V219:V223"/>
    <mergeCell ref="U110:U114"/>
    <mergeCell ref="V110:V114"/>
    <mergeCell ref="U115:U119"/>
    <mergeCell ref="V115:V119"/>
    <mergeCell ref="U120:U124"/>
    <mergeCell ref="V120:V124"/>
    <mergeCell ref="U125:U129"/>
    <mergeCell ref="V125:V129"/>
    <mergeCell ref="U130:U134"/>
    <mergeCell ref="V130:V134"/>
    <mergeCell ref="U85:U89"/>
    <mergeCell ref="V85:V89"/>
    <mergeCell ref="U90:U94"/>
    <mergeCell ref="V90:V94"/>
    <mergeCell ref="U95:U99"/>
    <mergeCell ref="V95:V99"/>
    <mergeCell ref="U100:U104"/>
    <mergeCell ref="V100:V104"/>
    <mergeCell ref="U105:U109"/>
    <mergeCell ref="V105:V109"/>
    <mergeCell ref="U65:U69"/>
    <mergeCell ref="V65:V69"/>
    <mergeCell ref="U70:U74"/>
    <mergeCell ref="V70:V74"/>
    <mergeCell ref="U75:U79"/>
    <mergeCell ref="V75:V79"/>
    <mergeCell ref="U49:U54"/>
    <mergeCell ref="V49:V54"/>
    <mergeCell ref="U80:U84"/>
    <mergeCell ref="V80:V84"/>
    <mergeCell ref="U29:U33"/>
    <mergeCell ref="V29:V33"/>
    <mergeCell ref="U34:U38"/>
    <mergeCell ref="V34:V38"/>
    <mergeCell ref="U39:U43"/>
    <mergeCell ref="V39:V43"/>
    <mergeCell ref="U44:U48"/>
    <mergeCell ref="V44:V48"/>
    <mergeCell ref="U55:U59"/>
    <mergeCell ref="V55:V59"/>
    <mergeCell ref="U14:V15"/>
    <mergeCell ref="A18:V18"/>
    <mergeCell ref="A19:V19"/>
    <mergeCell ref="A20:V20"/>
    <mergeCell ref="T313:T317"/>
    <mergeCell ref="O313:O317"/>
    <mergeCell ref="P313:P317"/>
    <mergeCell ref="Q313:Q317"/>
    <mergeCell ref="R313:R317"/>
    <mergeCell ref="O308:O312"/>
    <mergeCell ref="P308:P312"/>
    <mergeCell ref="Q308:Q312"/>
    <mergeCell ref="R308:R312"/>
    <mergeCell ref="S308:S312"/>
    <mergeCell ref="R298:R302"/>
    <mergeCell ref="S313:S317"/>
    <mergeCell ref="T308:T312"/>
    <mergeCell ref="O288:O292"/>
    <mergeCell ref="P288:P292"/>
    <mergeCell ref="O298:O302"/>
    <mergeCell ref="R249:R253"/>
    <mergeCell ref="S254:S258"/>
    <mergeCell ref="U24:U28"/>
    <mergeCell ref="V24:V28"/>
    <mergeCell ref="T254:T258"/>
    <mergeCell ref="O264:O268"/>
    <mergeCell ref="S181:S185"/>
    <mergeCell ref="T181:T185"/>
    <mergeCell ref="O219:O223"/>
    <mergeCell ref="P219:P223"/>
    <mergeCell ref="Q219:Q223"/>
    <mergeCell ref="R219:R223"/>
    <mergeCell ref="S219:S223"/>
    <mergeCell ref="T219:T223"/>
    <mergeCell ref="O208:O212"/>
    <mergeCell ref="T187:T191"/>
    <mergeCell ref="S192:S196"/>
    <mergeCell ref="T192:T196"/>
    <mergeCell ref="S203:S207"/>
    <mergeCell ref="T203:T207"/>
    <mergeCell ref="T197:T201"/>
    <mergeCell ref="T239:T243"/>
    <mergeCell ref="P208:P212"/>
    <mergeCell ref="S259:S263"/>
    <mergeCell ref="T259:T263"/>
    <mergeCell ref="S264:S268"/>
    <mergeCell ref="T264:T268"/>
    <mergeCell ref="O197:O201"/>
    <mergeCell ref="T150:T154"/>
    <mergeCell ref="O145:O149"/>
    <mergeCell ref="P145:P149"/>
    <mergeCell ref="Q145:Q149"/>
    <mergeCell ref="R145:R149"/>
    <mergeCell ref="S145:S149"/>
    <mergeCell ref="T145:T149"/>
    <mergeCell ref="R203:R207"/>
    <mergeCell ref="O150:O154"/>
    <mergeCell ref="P150:P154"/>
    <mergeCell ref="Q150:Q154"/>
    <mergeCell ref="R150:R154"/>
    <mergeCell ref="S150:S154"/>
    <mergeCell ref="Q203:Q207"/>
    <mergeCell ref="O187:O191"/>
    <mergeCell ref="R187:R191"/>
    <mergeCell ref="Q187:Q191"/>
    <mergeCell ref="P187:P191"/>
    <mergeCell ref="R192:R196"/>
    <mergeCell ref="Q192:Q196"/>
    <mergeCell ref="O171:O175"/>
    <mergeCell ref="P171:P175"/>
    <mergeCell ref="R166:R170"/>
    <mergeCell ref="R176:R180"/>
    <mergeCell ref="S130:S134"/>
    <mergeCell ref="T130:T134"/>
    <mergeCell ref="O135:O139"/>
    <mergeCell ref="P135:P139"/>
    <mergeCell ref="Q135:Q139"/>
    <mergeCell ref="R135:R139"/>
    <mergeCell ref="S135:S139"/>
    <mergeCell ref="T135:T139"/>
    <mergeCell ref="S140:S144"/>
    <mergeCell ref="T140:T144"/>
    <mergeCell ref="O130:O134"/>
    <mergeCell ref="P130:P134"/>
    <mergeCell ref="O140:O144"/>
    <mergeCell ref="P140:P144"/>
    <mergeCell ref="Q55:Q59"/>
    <mergeCell ref="Q39:Q43"/>
    <mergeCell ref="R34:R38"/>
    <mergeCell ref="R44:R48"/>
    <mergeCell ref="R39:R43"/>
    <mergeCell ref="R55:R59"/>
    <mergeCell ref="R293:R297"/>
    <mergeCell ref="Q229:Q233"/>
    <mergeCell ref="R105:R109"/>
    <mergeCell ref="Q110:Q114"/>
    <mergeCell ref="Q264:Q268"/>
    <mergeCell ref="Q130:Q134"/>
    <mergeCell ref="R130:R134"/>
    <mergeCell ref="Q140:Q144"/>
    <mergeCell ref="R140:R144"/>
    <mergeCell ref="R278:R282"/>
    <mergeCell ref="Q278:Q282"/>
    <mergeCell ref="R283:R287"/>
    <mergeCell ref="R288:R292"/>
    <mergeCell ref="Q293:Q297"/>
    <mergeCell ref="R254:R258"/>
    <mergeCell ref="Q249:Q253"/>
    <mergeCell ref="Q181:Q185"/>
    <mergeCell ref="A186:R186"/>
    <mergeCell ref="A338:C342"/>
    <mergeCell ref="D338:D342"/>
    <mergeCell ref="E338:E342"/>
    <mergeCell ref="O338:O342"/>
    <mergeCell ref="P338:P342"/>
    <mergeCell ref="R338:R342"/>
    <mergeCell ref="A344:C348"/>
    <mergeCell ref="D344:D348"/>
    <mergeCell ref="E344:E348"/>
    <mergeCell ref="O344:O348"/>
    <mergeCell ref="P344:P348"/>
    <mergeCell ref="A343:T343"/>
    <mergeCell ref="R344:R348"/>
    <mergeCell ref="T338:T342"/>
    <mergeCell ref="S344:S348"/>
    <mergeCell ref="T344:T348"/>
    <mergeCell ref="P293:P297"/>
    <mergeCell ref="P298:P302"/>
    <mergeCell ref="A288:A292"/>
    <mergeCell ref="B288:C292"/>
    <mergeCell ref="A298:A302"/>
    <mergeCell ref="B298:C302"/>
    <mergeCell ref="D298:D302"/>
    <mergeCell ref="E298:E302"/>
    <mergeCell ref="D288:D292"/>
    <mergeCell ref="E288:E292"/>
    <mergeCell ref="A244:A248"/>
    <mergeCell ref="B244:C248"/>
    <mergeCell ref="D244:D248"/>
    <mergeCell ref="E244:E248"/>
    <mergeCell ref="O244:O248"/>
    <mergeCell ref="P249:P253"/>
    <mergeCell ref="A254:A258"/>
    <mergeCell ref="Q244:Q248"/>
    <mergeCell ref="P244:P248"/>
    <mergeCell ref="B254:C258"/>
    <mergeCell ref="D254:D258"/>
    <mergeCell ref="E254:E258"/>
    <mergeCell ref="O254:O258"/>
    <mergeCell ref="P254:P258"/>
    <mergeCell ref="A249:A253"/>
    <mergeCell ref="B249:C253"/>
    <mergeCell ref="D249:D253"/>
    <mergeCell ref="E249:E253"/>
    <mergeCell ref="O249:O253"/>
    <mergeCell ref="E239:E243"/>
    <mergeCell ref="O239:O243"/>
    <mergeCell ref="P213:P217"/>
    <mergeCell ref="D213:D217"/>
    <mergeCell ref="E213:E217"/>
    <mergeCell ref="A224:A228"/>
    <mergeCell ref="D224:D228"/>
    <mergeCell ref="P239:P243"/>
    <mergeCell ref="R239:R243"/>
    <mergeCell ref="B219:B223"/>
    <mergeCell ref="A234:V234"/>
    <mergeCell ref="A235:V235"/>
    <mergeCell ref="A236:V236"/>
    <mergeCell ref="A237:V237"/>
    <mergeCell ref="B238:V238"/>
    <mergeCell ref="U239:U243"/>
    <mergeCell ref="V239:V243"/>
    <mergeCell ref="A239:A243"/>
    <mergeCell ref="O213:O217"/>
    <mergeCell ref="P229:P233"/>
    <mergeCell ref="B239:C243"/>
    <mergeCell ref="D239:D243"/>
    <mergeCell ref="E229:E233"/>
    <mergeCell ref="O229:O233"/>
    <mergeCell ref="D176:D180"/>
    <mergeCell ref="E176:E180"/>
    <mergeCell ref="O176:O180"/>
    <mergeCell ref="P176:P180"/>
    <mergeCell ref="Q176:Q180"/>
    <mergeCell ref="A181:A185"/>
    <mergeCell ref="B181:C185"/>
    <mergeCell ref="D181:D185"/>
    <mergeCell ref="E181:E185"/>
    <mergeCell ref="O181:O185"/>
    <mergeCell ref="P181:P185"/>
    <mergeCell ref="A150:A154"/>
    <mergeCell ref="B130:B134"/>
    <mergeCell ref="A130:A134"/>
    <mergeCell ref="B140:B144"/>
    <mergeCell ref="A176:A180"/>
    <mergeCell ref="B176:C180"/>
    <mergeCell ref="A155:A159"/>
    <mergeCell ref="A160:A164"/>
    <mergeCell ref="A120:A124"/>
    <mergeCell ref="B120:C124"/>
    <mergeCell ref="B135:B139"/>
    <mergeCell ref="A135:A139"/>
    <mergeCell ref="A140:A144"/>
    <mergeCell ref="B145:B149"/>
    <mergeCell ref="A145:A149"/>
    <mergeCell ref="A171:A175"/>
    <mergeCell ref="B171:C175"/>
    <mergeCell ref="B150:B154"/>
    <mergeCell ref="B165:R165"/>
    <mergeCell ref="A166:A170"/>
    <mergeCell ref="B166:C170"/>
    <mergeCell ref="D166:D170"/>
    <mergeCell ref="E166:E170"/>
    <mergeCell ref="O166:O170"/>
    <mergeCell ref="D120:D124"/>
    <mergeCell ref="E120:E124"/>
    <mergeCell ref="O120:O124"/>
    <mergeCell ref="P120:P124"/>
    <mergeCell ref="R120:R124"/>
    <mergeCell ref="Q120:Q124"/>
    <mergeCell ref="Q125:Q129"/>
    <mergeCell ref="A125:A129"/>
    <mergeCell ref="B125:C129"/>
    <mergeCell ref="D125:D129"/>
    <mergeCell ref="E125:E129"/>
    <mergeCell ref="O125:O129"/>
    <mergeCell ref="P125:P129"/>
    <mergeCell ref="R125:R129"/>
    <mergeCell ref="A110:A114"/>
    <mergeCell ref="B110:C114"/>
    <mergeCell ref="D110:D114"/>
    <mergeCell ref="E110:E114"/>
    <mergeCell ref="O110:O114"/>
    <mergeCell ref="P110:P114"/>
    <mergeCell ref="R110:R114"/>
    <mergeCell ref="A115:A119"/>
    <mergeCell ref="B115:C119"/>
    <mergeCell ref="D115:D119"/>
    <mergeCell ref="E115:E119"/>
    <mergeCell ref="O115:O119"/>
    <mergeCell ref="P115:P119"/>
    <mergeCell ref="R115:R119"/>
    <mergeCell ref="Q115:Q119"/>
    <mergeCell ref="P105:P109"/>
    <mergeCell ref="A100:A104"/>
    <mergeCell ref="B100:C104"/>
    <mergeCell ref="D100:D104"/>
    <mergeCell ref="E100:E104"/>
    <mergeCell ref="O100:O104"/>
    <mergeCell ref="P100:P104"/>
    <mergeCell ref="R100:R104"/>
    <mergeCell ref="Q105:Q109"/>
    <mergeCell ref="A105:A109"/>
    <mergeCell ref="B105:C109"/>
    <mergeCell ref="D105:D109"/>
    <mergeCell ref="E105:E109"/>
    <mergeCell ref="O105:O109"/>
    <mergeCell ref="Q100:Q104"/>
    <mergeCell ref="A95:A99"/>
    <mergeCell ref="B95:C99"/>
    <mergeCell ref="D95:D99"/>
    <mergeCell ref="E95:E99"/>
    <mergeCell ref="O95:O99"/>
    <mergeCell ref="P95:P99"/>
    <mergeCell ref="Q95:Q99"/>
    <mergeCell ref="R95:R99"/>
    <mergeCell ref="A85:A89"/>
    <mergeCell ref="B85:C89"/>
    <mergeCell ref="D85:D89"/>
    <mergeCell ref="E85:E89"/>
    <mergeCell ref="O85:O89"/>
    <mergeCell ref="P85:P89"/>
    <mergeCell ref="R85:R89"/>
    <mergeCell ref="Q85:Q89"/>
    <mergeCell ref="A90:A94"/>
    <mergeCell ref="B90:C94"/>
    <mergeCell ref="D90:D94"/>
    <mergeCell ref="E90:E94"/>
    <mergeCell ref="O90:O94"/>
    <mergeCell ref="P90:P94"/>
    <mergeCell ref="Q90:Q94"/>
    <mergeCell ref="R90:R94"/>
    <mergeCell ref="A75:A79"/>
    <mergeCell ref="B75:C79"/>
    <mergeCell ref="D75:D79"/>
    <mergeCell ref="E75:E79"/>
    <mergeCell ref="O75:O79"/>
    <mergeCell ref="P75:P79"/>
    <mergeCell ref="R75:R79"/>
    <mergeCell ref="Q75:Q79"/>
    <mergeCell ref="A80:A84"/>
    <mergeCell ref="B80:C84"/>
    <mergeCell ref="D80:D84"/>
    <mergeCell ref="E80:E84"/>
    <mergeCell ref="O80:O84"/>
    <mergeCell ref="P80:P84"/>
    <mergeCell ref="R80:R84"/>
    <mergeCell ref="Q80:Q84"/>
    <mergeCell ref="A65:A69"/>
    <mergeCell ref="B65:C69"/>
    <mergeCell ref="D65:D69"/>
    <mergeCell ref="E65:E69"/>
    <mergeCell ref="O65:O69"/>
    <mergeCell ref="P65:P69"/>
    <mergeCell ref="R65:R69"/>
    <mergeCell ref="Q65:Q69"/>
    <mergeCell ref="A70:A74"/>
    <mergeCell ref="B70:C74"/>
    <mergeCell ref="D70:D74"/>
    <mergeCell ref="E70:E74"/>
    <mergeCell ref="O70:O74"/>
    <mergeCell ref="P70:P74"/>
    <mergeCell ref="R70:R74"/>
    <mergeCell ref="Q70:Q74"/>
    <mergeCell ref="O55:O59"/>
    <mergeCell ref="P55:P59"/>
    <mergeCell ref="A49:A54"/>
    <mergeCell ref="B49:C54"/>
    <mergeCell ref="D49:D54"/>
    <mergeCell ref="E49:E54"/>
    <mergeCell ref="F53:F54"/>
    <mergeCell ref="G53:G54"/>
    <mergeCell ref="H53:H54"/>
    <mergeCell ref="I53:I54"/>
    <mergeCell ref="J53:J54"/>
    <mergeCell ref="K53:K54"/>
    <mergeCell ref="L53:L54"/>
    <mergeCell ref="M53:M54"/>
    <mergeCell ref="A197:A201"/>
    <mergeCell ref="B197:B201"/>
    <mergeCell ref="D197:D201"/>
    <mergeCell ref="E197:E201"/>
    <mergeCell ref="P197:P201"/>
    <mergeCell ref="Q197:Q201"/>
    <mergeCell ref="B208:C212"/>
    <mergeCell ref="B17:C17"/>
    <mergeCell ref="A24:A28"/>
    <mergeCell ref="B24:C28"/>
    <mergeCell ref="D24:D28"/>
    <mergeCell ref="E24:E28"/>
    <mergeCell ref="O24:O28"/>
    <mergeCell ref="Q24:Q28"/>
    <mergeCell ref="A44:A48"/>
    <mergeCell ref="B44:C48"/>
    <mergeCell ref="D44:D48"/>
    <mergeCell ref="E44:E48"/>
    <mergeCell ref="O44:O48"/>
    <mergeCell ref="P44:P48"/>
    <mergeCell ref="A39:A43"/>
    <mergeCell ref="B39:C43"/>
    <mergeCell ref="Q44:Q48"/>
    <mergeCell ref="B55:C59"/>
    <mergeCell ref="A187:A191"/>
    <mergeCell ref="B187:C191"/>
    <mergeCell ref="E187:E191"/>
    <mergeCell ref="D192:D196"/>
    <mergeCell ref="E192:E196"/>
    <mergeCell ref="B192:C196"/>
    <mergeCell ref="A192:A196"/>
    <mergeCell ref="O192:O196"/>
    <mergeCell ref="P192:P196"/>
    <mergeCell ref="P2:R2"/>
    <mergeCell ref="P3:R3"/>
    <mergeCell ref="A4:R4"/>
    <mergeCell ref="A5:R5"/>
    <mergeCell ref="A9:R9"/>
    <mergeCell ref="A6:R6"/>
    <mergeCell ref="D13:E13"/>
    <mergeCell ref="H11:K11"/>
    <mergeCell ref="B12:C16"/>
    <mergeCell ref="A12:A16"/>
    <mergeCell ref="G14:H15"/>
    <mergeCell ref="I14:J15"/>
    <mergeCell ref="F13:F16"/>
    <mergeCell ref="D14:D16"/>
    <mergeCell ref="A7:R7"/>
    <mergeCell ref="A8:R8"/>
    <mergeCell ref="G13:N13"/>
    <mergeCell ref="M14:N15"/>
    <mergeCell ref="D12:N12"/>
    <mergeCell ref="A10:R10"/>
    <mergeCell ref="Q14:R15"/>
    <mergeCell ref="E14:E16"/>
    <mergeCell ref="O12:V12"/>
    <mergeCell ref="Q13:V13"/>
    <mergeCell ref="A350:E350"/>
    <mergeCell ref="Q344:Q348"/>
    <mergeCell ref="Q338:Q342"/>
    <mergeCell ref="Q298:Q302"/>
    <mergeCell ref="Q288:Q292"/>
    <mergeCell ref="A303:A307"/>
    <mergeCell ref="D303:D307"/>
    <mergeCell ref="E303:E307"/>
    <mergeCell ref="R259:R263"/>
    <mergeCell ref="O303:O307"/>
    <mergeCell ref="P303:P307"/>
    <mergeCell ref="Q303:Q307"/>
    <mergeCell ref="R303:R307"/>
    <mergeCell ref="E264:E268"/>
    <mergeCell ref="Q283:Q287"/>
    <mergeCell ref="O273:O277"/>
    <mergeCell ref="P273:P277"/>
    <mergeCell ref="Q259:Q263"/>
    <mergeCell ref="P259:P263"/>
    <mergeCell ref="R264:R268"/>
    <mergeCell ref="D264:D268"/>
    <mergeCell ref="O259:O263"/>
    <mergeCell ref="A259:A263"/>
    <mergeCell ref="B259:C263"/>
    <mergeCell ref="S14:T15"/>
    <mergeCell ref="D39:D43"/>
    <mergeCell ref="R29:R33"/>
    <mergeCell ref="Q29:Q33"/>
    <mergeCell ref="Q34:Q38"/>
    <mergeCell ref="N53:N54"/>
    <mergeCell ref="O49:O50"/>
    <mergeCell ref="O51:O54"/>
    <mergeCell ref="P49:P54"/>
    <mergeCell ref="Q49:Q54"/>
    <mergeCell ref="R49:R54"/>
    <mergeCell ref="S49:S54"/>
    <mergeCell ref="T49:T54"/>
    <mergeCell ref="K14:L15"/>
    <mergeCell ref="S24:S28"/>
    <mergeCell ref="T24:T28"/>
    <mergeCell ref="A21:V21"/>
    <mergeCell ref="A22:V22"/>
    <mergeCell ref="B23:V23"/>
    <mergeCell ref="R24:R28"/>
    <mergeCell ref="P24:P28"/>
    <mergeCell ref="B29:C33"/>
    <mergeCell ref="D29:D33"/>
    <mergeCell ref="E29:E33"/>
    <mergeCell ref="S55:S59"/>
    <mergeCell ref="T55:T59"/>
    <mergeCell ref="S65:S69"/>
    <mergeCell ref="T65:T69"/>
    <mergeCell ref="A29:A33"/>
    <mergeCell ref="S34:S38"/>
    <mergeCell ref="T34:T38"/>
    <mergeCell ref="S39:S43"/>
    <mergeCell ref="T39:T43"/>
    <mergeCell ref="S44:S48"/>
    <mergeCell ref="T44:T48"/>
    <mergeCell ref="O29:O33"/>
    <mergeCell ref="P29:P33"/>
    <mergeCell ref="A34:A38"/>
    <mergeCell ref="B34:C38"/>
    <mergeCell ref="D34:D38"/>
    <mergeCell ref="E34:E38"/>
    <mergeCell ref="O34:O38"/>
    <mergeCell ref="P34:P38"/>
    <mergeCell ref="E39:E43"/>
    <mergeCell ref="O39:O43"/>
    <mergeCell ref="P39:P43"/>
    <mergeCell ref="S29:S33"/>
    <mergeCell ref="T29:T33"/>
    <mergeCell ref="S85:S89"/>
    <mergeCell ref="T85:T89"/>
    <mergeCell ref="S90:S94"/>
    <mergeCell ref="T90:T94"/>
    <mergeCell ref="S95:S99"/>
    <mergeCell ref="T95:T99"/>
    <mergeCell ref="S70:S74"/>
    <mergeCell ref="T70:T74"/>
    <mergeCell ref="S75:S79"/>
    <mergeCell ref="T75:T79"/>
    <mergeCell ref="S80:S84"/>
    <mergeCell ref="T80:T84"/>
    <mergeCell ref="S115:S119"/>
    <mergeCell ref="T115:T119"/>
    <mergeCell ref="S120:S124"/>
    <mergeCell ref="T120:T124"/>
    <mergeCell ref="S125:S129"/>
    <mergeCell ref="T125:T129"/>
    <mergeCell ref="S100:S104"/>
    <mergeCell ref="T100:T104"/>
    <mergeCell ref="S105:S109"/>
    <mergeCell ref="T105:T109"/>
    <mergeCell ref="S110:S114"/>
    <mergeCell ref="T110:T114"/>
    <mergeCell ref="S166:S170"/>
    <mergeCell ref="T166:T170"/>
    <mergeCell ref="S171:S175"/>
    <mergeCell ref="T171:T175"/>
    <mergeCell ref="S176:S180"/>
    <mergeCell ref="T176:T180"/>
    <mergeCell ref="S244:S248"/>
    <mergeCell ref="T244:T248"/>
    <mergeCell ref="S249:S253"/>
    <mergeCell ref="T249:T253"/>
    <mergeCell ref="S208:S212"/>
    <mergeCell ref="T208:T212"/>
    <mergeCell ref="S213:S217"/>
    <mergeCell ref="T213:T217"/>
    <mergeCell ref="S229:S233"/>
    <mergeCell ref="T229:T233"/>
    <mergeCell ref="S239:S243"/>
    <mergeCell ref="S187:S191"/>
    <mergeCell ref="E273:E277"/>
    <mergeCell ref="Q254:Q258"/>
    <mergeCell ref="A264:C268"/>
    <mergeCell ref="S338:S342"/>
    <mergeCell ref="S293:S297"/>
    <mergeCell ref="S273:S277"/>
    <mergeCell ref="A333:A337"/>
    <mergeCell ref="B333:B337"/>
    <mergeCell ref="D333:D337"/>
    <mergeCell ref="E333:E337"/>
    <mergeCell ref="O333:O337"/>
    <mergeCell ref="P333:P337"/>
    <mergeCell ref="Q333:Q337"/>
    <mergeCell ref="R333:R337"/>
    <mergeCell ref="S333:S337"/>
    <mergeCell ref="S323:S327"/>
    <mergeCell ref="B328:B332"/>
    <mergeCell ref="D328:D332"/>
    <mergeCell ref="E328:E332"/>
    <mergeCell ref="A293:A297"/>
    <mergeCell ref="B293:C297"/>
    <mergeCell ref="D293:D297"/>
    <mergeCell ref="E293:E297"/>
    <mergeCell ref="O293:O297"/>
    <mergeCell ref="T293:T297"/>
    <mergeCell ref="S298:S302"/>
    <mergeCell ref="T298:T302"/>
    <mergeCell ref="S303:S307"/>
    <mergeCell ref="T303:T307"/>
    <mergeCell ref="S278:S282"/>
    <mergeCell ref="T278:T282"/>
    <mergeCell ref="S283:S287"/>
    <mergeCell ref="T283:T287"/>
    <mergeCell ref="S288:S292"/>
    <mergeCell ref="T288:T292"/>
    <mergeCell ref="Q208:Q212"/>
    <mergeCell ref="R208:R212"/>
    <mergeCell ref="R229:R233"/>
    <mergeCell ref="A202:R202"/>
    <mergeCell ref="O203:O207"/>
    <mergeCell ref="P203:P207"/>
    <mergeCell ref="Q213:Q217"/>
    <mergeCell ref="D208:D212"/>
    <mergeCell ref="E203:E207"/>
    <mergeCell ref="B203:C207"/>
    <mergeCell ref="A213:A217"/>
    <mergeCell ref="B213:C217"/>
    <mergeCell ref="D203:D207"/>
    <mergeCell ref="R213:R217"/>
    <mergeCell ref="E208:E212"/>
    <mergeCell ref="Q166:Q170"/>
    <mergeCell ref="P166:P170"/>
    <mergeCell ref="Q171:Q175"/>
    <mergeCell ref="R171:R175"/>
    <mergeCell ref="A203:A207"/>
    <mergeCell ref="O13:O16"/>
    <mergeCell ref="P13:P16"/>
    <mergeCell ref="A308:A312"/>
    <mergeCell ref="E219:E223"/>
    <mergeCell ref="A218:L218"/>
    <mergeCell ref="A219:A223"/>
    <mergeCell ref="R273:R277"/>
    <mergeCell ref="D219:D223"/>
    <mergeCell ref="D130:D134"/>
    <mergeCell ref="E130:E134"/>
    <mergeCell ref="D135:D139"/>
    <mergeCell ref="E135:E139"/>
    <mergeCell ref="D140:D144"/>
    <mergeCell ref="E140:E144"/>
    <mergeCell ref="D187:D191"/>
    <mergeCell ref="P264:P268"/>
    <mergeCell ref="R181:R185"/>
    <mergeCell ref="Q239:Q243"/>
    <mergeCell ref="R244:R248"/>
    <mergeCell ref="B313:B317"/>
    <mergeCell ref="A313:A317"/>
    <mergeCell ref="D313:D317"/>
    <mergeCell ref="E313:E317"/>
    <mergeCell ref="B308:B312"/>
    <mergeCell ref="D308:D312"/>
    <mergeCell ref="E308:E312"/>
    <mergeCell ref="D145:D149"/>
    <mergeCell ref="E145:E149"/>
    <mergeCell ref="D150:D154"/>
    <mergeCell ref="E150:E154"/>
    <mergeCell ref="B224:B228"/>
    <mergeCell ref="B303:C307"/>
    <mergeCell ref="A229:C233"/>
    <mergeCell ref="D229:D233"/>
    <mergeCell ref="A208:A212"/>
    <mergeCell ref="E224:E228"/>
    <mergeCell ref="D171:D175"/>
    <mergeCell ref="E171:E175"/>
    <mergeCell ref="D259:D263"/>
    <mergeCell ref="E259:E263"/>
    <mergeCell ref="A273:A277"/>
    <mergeCell ref="B273:C277"/>
    <mergeCell ref="D273:D277"/>
    <mergeCell ref="T333:T337"/>
    <mergeCell ref="U333:U337"/>
    <mergeCell ref="V333:V337"/>
    <mergeCell ref="A318:A322"/>
    <mergeCell ref="B318:B322"/>
    <mergeCell ref="D318:D322"/>
    <mergeCell ref="E318:E322"/>
    <mergeCell ref="O318:O322"/>
    <mergeCell ref="P318:P322"/>
    <mergeCell ref="Q318:Q322"/>
    <mergeCell ref="R318:R322"/>
    <mergeCell ref="S318:S322"/>
    <mergeCell ref="T318:T322"/>
    <mergeCell ref="U318:U322"/>
    <mergeCell ref="V318:V322"/>
    <mergeCell ref="A323:A327"/>
    <mergeCell ref="A328:A332"/>
    <mergeCell ref="B323:B327"/>
    <mergeCell ref="D323:D327"/>
    <mergeCell ref="E323:E327"/>
    <mergeCell ref="O323:O327"/>
    <mergeCell ref="P323:P327"/>
    <mergeCell ref="Q323:Q327"/>
    <mergeCell ref="R323:R327"/>
    <mergeCell ref="T323:T327"/>
    <mergeCell ref="U323:U327"/>
    <mergeCell ref="V323:V327"/>
    <mergeCell ref="O328:O332"/>
    <mergeCell ref="P328:P332"/>
    <mergeCell ref="Q328:Q332"/>
    <mergeCell ref="R328:R332"/>
    <mergeCell ref="S328:S332"/>
    <mergeCell ref="T328:T332"/>
    <mergeCell ref="U328:U332"/>
    <mergeCell ref="V328:V332"/>
  </mergeCells>
  <printOptions verticalCentered="1"/>
  <pageMargins left="0.23622047244094491" right="0.23622047244094491" top="0.74803149606299213" bottom="0.35433070866141736" header="0.31496062992125984" footer="0.31496062992125984"/>
  <pageSetup paperSize="9" scale="10" orientation="landscape" r:id="rId1"/>
  <rowBreaks count="8" manualBreakCount="8">
    <brk id="43" max="21" man="1"/>
    <brk id="79" max="21" man="1"/>
    <brk id="109" max="21" man="1"/>
    <brk id="139" max="21" man="1"/>
    <brk id="185" max="21" man="1"/>
    <brk id="228" max="21" man="1"/>
    <brk id="263" max="21" man="1"/>
    <brk id="297" max="21" man="1"/>
  </rowBreaks>
  <legacyDrawing r:id="rId2"/>
</worksheet>
</file>

<file path=xl/worksheets/sheet2.xml><?xml version="1.0" encoding="utf-8"?>
<worksheet xmlns="http://schemas.openxmlformats.org/spreadsheetml/2006/main" xmlns:r="http://schemas.openxmlformats.org/officeDocument/2006/relationships">
  <dimension ref="A1:R279"/>
  <sheetViews>
    <sheetView tabSelected="1" view="pageBreakPreview" zoomScale="50" zoomScaleNormal="70" zoomScaleSheetLayoutView="50" workbookViewId="0">
      <selection activeCell="H272" sqref="H272"/>
    </sheetView>
  </sheetViews>
  <sheetFormatPr defaultRowHeight="12.5"/>
  <cols>
    <col min="1" max="1" width="11.54296875" style="1" customWidth="1"/>
    <col min="2" max="2" width="30.453125" style="1" customWidth="1"/>
    <col min="3" max="3" width="20.81640625" style="1" customWidth="1"/>
    <col min="4" max="4" width="55.453125" style="1" customWidth="1"/>
    <col min="5" max="5" width="13.81640625" style="1" customWidth="1"/>
    <col min="6" max="6" width="22.26953125" style="1" customWidth="1"/>
    <col min="7" max="7" width="19.1796875" style="1" customWidth="1"/>
    <col min="8" max="8" width="20.08984375" style="1" customWidth="1"/>
    <col min="9" max="9" width="19.1796875" style="1" customWidth="1"/>
    <col min="10" max="11" width="17.54296875" style="1" customWidth="1"/>
    <col min="12" max="12" width="17.81640625" style="1" customWidth="1"/>
    <col min="13" max="13" width="3.453125" style="1" customWidth="1"/>
    <col min="14" max="15" width="8.7265625" style="1" customWidth="1"/>
    <col min="16" max="16" width="19.6328125" style="1" customWidth="1"/>
    <col min="17" max="17" width="16.7265625" style="1" customWidth="1"/>
    <col min="18" max="16384" width="8.7265625" style="1"/>
  </cols>
  <sheetData>
    <row r="1" spans="1:16" ht="21" customHeight="1">
      <c r="A1" s="224" t="s">
        <v>142</v>
      </c>
      <c r="B1" s="224"/>
      <c r="C1" s="224"/>
      <c r="D1" s="224"/>
      <c r="E1" s="224"/>
      <c r="F1" s="224"/>
      <c r="G1" s="224"/>
      <c r="H1" s="224"/>
      <c r="I1" s="224"/>
      <c r="J1" s="224"/>
      <c r="K1" s="224"/>
      <c r="L1" s="224"/>
      <c r="M1" s="3"/>
      <c r="N1" s="3"/>
      <c r="O1" s="3"/>
      <c r="P1" s="3"/>
    </row>
    <row r="2" spans="1:16" ht="21" customHeight="1">
      <c r="A2" s="224" t="s">
        <v>143</v>
      </c>
      <c r="B2" s="224"/>
      <c r="C2" s="224"/>
      <c r="D2" s="224"/>
      <c r="E2" s="224"/>
      <c r="F2" s="224"/>
      <c r="G2" s="224"/>
      <c r="H2" s="224"/>
      <c r="I2" s="224"/>
      <c r="J2" s="224"/>
      <c r="K2" s="224"/>
      <c r="L2" s="224"/>
      <c r="M2" s="3"/>
      <c r="N2" s="3"/>
      <c r="O2" s="3"/>
      <c r="P2" s="3"/>
    </row>
    <row r="3" spans="1:16" ht="21" customHeight="1">
      <c r="A3" s="224" t="s">
        <v>133</v>
      </c>
      <c r="B3" s="224"/>
      <c r="C3" s="224"/>
      <c r="D3" s="224"/>
      <c r="E3" s="224"/>
      <c r="F3" s="224"/>
      <c r="G3" s="224"/>
      <c r="H3" s="224"/>
      <c r="I3" s="224"/>
      <c r="J3" s="224"/>
      <c r="K3" s="224"/>
      <c r="L3" s="224"/>
      <c r="M3" s="3"/>
      <c r="N3" s="3"/>
      <c r="O3" s="3"/>
      <c r="P3" s="3"/>
    </row>
    <row r="4" spans="1:16" ht="21" customHeight="1">
      <c r="A4" s="224" t="s">
        <v>20</v>
      </c>
      <c r="B4" s="224"/>
      <c r="C4" s="224"/>
      <c r="D4" s="224"/>
      <c r="E4" s="224"/>
      <c r="F4" s="224"/>
      <c r="G4" s="224"/>
      <c r="H4" s="224"/>
      <c r="I4" s="224"/>
      <c r="J4" s="224"/>
      <c r="K4" s="224"/>
      <c r="L4" s="224"/>
      <c r="M4" s="3"/>
      <c r="N4" s="3"/>
      <c r="O4" s="3"/>
      <c r="P4" s="3"/>
    </row>
    <row r="5" spans="1:16" ht="25" customHeight="1">
      <c r="A5" s="224" t="s">
        <v>267</v>
      </c>
      <c r="B5" s="224"/>
      <c r="C5" s="224"/>
      <c r="D5" s="224"/>
      <c r="E5" s="224"/>
      <c r="F5" s="224"/>
      <c r="G5" s="224"/>
      <c r="H5" s="224"/>
      <c r="I5" s="224"/>
      <c r="J5" s="224"/>
      <c r="K5" s="224"/>
      <c r="L5" s="224"/>
      <c r="M5" s="3"/>
      <c r="N5" s="3"/>
      <c r="O5" s="3"/>
      <c r="P5" s="3"/>
    </row>
    <row r="6" spans="1:16" ht="15.5">
      <c r="A6" s="10"/>
      <c r="B6" s="10"/>
      <c r="C6" s="10"/>
      <c r="D6" s="339"/>
      <c r="E6" s="339"/>
      <c r="F6" s="339"/>
      <c r="G6" s="339"/>
      <c r="H6" s="339"/>
      <c r="I6" s="339"/>
      <c r="J6" s="339"/>
      <c r="K6" s="10"/>
      <c r="L6" s="10"/>
    </row>
    <row r="7" spans="1:16" ht="15.5">
      <c r="A7" s="10"/>
      <c r="B7" s="10"/>
      <c r="C7" s="10"/>
      <c r="D7" s="70"/>
      <c r="E7" s="70"/>
      <c r="F7" s="70"/>
      <c r="G7" s="70"/>
      <c r="H7" s="70"/>
      <c r="I7" s="70"/>
      <c r="J7" s="10"/>
      <c r="K7" s="10"/>
      <c r="L7" s="10"/>
    </row>
    <row r="8" spans="1:16" ht="15.5">
      <c r="A8" s="10"/>
      <c r="B8" s="10"/>
      <c r="C8" s="10"/>
      <c r="D8" s="71" t="s">
        <v>171</v>
      </c>
      <c r="E8" s="71"/>
      <c r="F8" s="71"/>
      <c r="G8" s="71"/>
      <c r="H8" s="71"/>
      <c r="I8" s="70"/>
      <c r="J8" s="10"/>
      <c r="K8" s="10"/>
      <c r="L8" s="10"/>
    </row>
    <row r="9" spans="1:16" ht="15.5">
      <c r="A9" s="10"/>
      <c r="B9" s="10"/>
      <c r="C9" s="10"/>
      <c r="D9" s="70"/>
      <c r="E9" s="70"/>
      <c r="F9" s="70"/>
      <c r="G9" s="70"/>
      <c r="H9" s="70"/>
      <c r="I9" s="70"/>
      <c r="J9" s="10"/>
      <c r="K9" s="10"/>
      <c r="L9" s="10"/>
    </row>
    <row r="10" spans="1:16" ht="15.5">
      <c r="A10" s="10"/>
      <c r="B10" s="10"/>
      <c r="C10" s="10"/>
      <c r="D10" s="67"/>
      <c r="E10" s="67"/>
      <c r="F10" s="67"/>
      <c r="G10" s="67"/>
      <c r="H10" s="70"/>
      <c r="I10" s="67"/>
      <c r="J10" s="10"/>
      <c r="K10" s="10"/>
      <c r="L10" s="10"/>
    </row>
    <row r="11" spans="1:16" s="2" customFormat="1" ht="34.5" customHeight="1">
      <c r="A11" s="142" t="s">
        <v>0</v>
      </c>
      <c r="B11" s="201" t="s">
        <v>47</v>
      </c>
      <c r="C11" s="226"/>
      <c r="D11" s="145" t="s">
        <v>10</v>
      </c>
      <c r="E11" s="145"/>
      <c r="F11" s="145"/>
      <c r="G11" s="145"/>
      <c r="H11" s="201" t="s">
        <v>195</v>
      </c>
      <c r="I11" s="201" t="s">
        <v>140</v>
      </c>
      <c r="J11" s="202"/>
      <c r="K11" s="145" t="s">
        <v>251</v>
      </c>
      <c r="L11" s="145" t="s">
        <v>141</v>
      </c>
    </row>
    <row r="12" spans="1:16" s="2" customFormat="1" ht="38.25" customHeight="1">
      <c r="A12" s="143"/>
      <c r="B12" s="227"/>
      <c r="C12" s="228"/>
      <c r="D12" s="143" t="s">
        <v>1</v>
      </c>
      <c r="E12" s="143" t="s">
        <v>134</v>
      </c>
      <c r="F12" s="145" t="s">
        <v>135</v>
      </c>
      <c r="G12" s="145"/>
      <c r="H12" s="227"/>
      <c r="I12" s="227"/>
      <c r="J12" s="338"/>
      <c r="K12" s="145"/>
      <c r="L12" s="145"/>
    </row>
    <row r="13" spans="1:16" s="2" customFormat="1" ht="5" customHeight="1">
      <c r="A13" s="143"/>
      <c r="B13" s="227"/>
      <c r="C13" s="228"/>
      <c r="D13" s="143"/>
      <c r="E13" s="143"/>
      <c r="F13" s="145"/>
      <c r="G13" s="145"/>
      <c r="H13" s="227"/>
      <c r="I13" s="227"/>
      <c r="J13" s="338"/>
      <c r="K13" s="145"/>
      <c r="L13" s="145"/>
    </row>
    <row r="14" spans="1:16" s="2" customFormat="1" ht="31.5" customHeight="1">
      <c r="A14" s="143"/>
      <c r="B14" s="227"/>
      <c r="C14" s="228"/>
      <c r="D14" s="143"/>
      <c r="E14" s="143"/>
      <c r="F14" s="145"/>
      <c r="G14" s="145"/>
      <c r="H14" s="227"/>
      <c r="I14" s="203"/>
      <c r="J14" s="204"/>
      <c r="K14" s="145"/>
      <c r="L14" s="145"/>
    </row>
    <row r="15" spans="1:16" s="2" customFormat="1" ht="96.5" customHeight="1">
      <c r="A15" s="144"/>
      <c r="B15" s="203"/>
      <c r="C15" s="229"/>
      <c r="D15" s="144"/>
      <c r="E15" s="144"/>
      <c r="F15" s="14" t="s">
        <v>116</v>
      </c>
      <c r="G15" s="14" t="s">
        <v>117</v>
      </c>
      <c r="H15" s="203"/>
      <c r="I15" s="40" t="str">
        <f>F15</f>
        <v>План</v>
      </c>
      <c r="J15" s="40" t="str">
        <f>G15</f>
        <v>Факт</v>
      </c>
      <c r="K15" s="145"/>
      <c r="L15" s="145"/>
    </row>
    <row r="16" spans="1:16" s="2" customFormat="1" ht="32" customHeight="1">
      <c r="A16" s="14">
        <v>1</v>
      </c>
      <c r="B16" s="230">
        <v>2</v>
      </c>
      <c r="C16" s="232"/>
      <c r="D16" s="15">
        <v>3</v>
      </c>
      <c r="E16" s="15">
        <v>4</v>
      </c>
      <c r="F16" s="15">
        <v>5</v>
      </c>
      <c r="G16" s="15">
        <v>6</v>
      </c>
      <c r="H16" s="15">
        <v>7</v>
      </c>
      <c r="I16" s="15">
        <v>8</v>
      </c>
      <c r="J16" s="15">
        <v>9</v>
      </c>
      <c r="K16" s="15">
        <v>10</v>
      </c>
      <c r="L16" s="15">
        <v>11</v>
      </c>
    </row>
    <row r="17" spans="1:12" s="5" customFormat="1" ht="42.75" customHeight="1">
      <c r="A17" s="205" t="s">
        <v>72</v>
      </c>
      <c r="B17" s="205"/>
      <c r="C17" s="205"/>
      <c r="D17" s="205"/>
      <c r="E17" s="205"/>
      <c r="F17" s="205"/>
      <c r="G17" s="205"/>
      <c r="H17" s="205"/>
      <c r="I17" s="205"/>
      <c r="J17" s="205"/>
      <c r="K17" s="205"/>
      <c r="L17" s="205"/>
    </row>
    <row r="18" spans="1:12" ht="32" hidden="1" customHeight="1">
      <c r="A18" s="230"/>
      <c r="B18" s="231"/>
      <c r="C18" s="231"/>
      <c r="D18" s="231"/>
      <c r="E18" s="231"/>
      <c r="F18" s="231"/>
      <c r="G18" s="231"/>
      <c r="H18" s="231"/>
      <c r="I18" s="231"/>
      <c r="J18" s="231"/>
      <c r="K18" s="231"/>
      <c r="L18" s="231"/>
    </row>
    <row r="19" spans="1:12" ht="27" customHeight="1">
      <c r="A19" s="146" t="s">
        <v>59</v>
      </c>
      <c r="B19" s="201" t="s">
        <v>96</v>
      </c>
      <c r="C19" s="333"/>
      <c r="D19" s="146" t="s">
        <v>8</v>
      </c>
      <c r="E19" s="142" t="s">
        <v>8</v>
      </c>
      <c r="F19" s="142" t="s">
        <v>8</v>
      </c>
      <c r="G19" s="142" t="s">
        <v>8</v>
      </c>
      <c r="H19" s="142" t="s">
        <v>8</v>
      </c>
      <c r="I19" s="282">
        <f>I29+I34+I39+I49+I54+I59+I64+I69+I74+I79+I84+I89+I94+I99+I104+I109+I114+I119+I120</f>
        <v>616222828.28999996</v>
      </c>
      <c r="J19" s="282">
        <f>J29+J34+J39+J49+J54+J59+J64+J69+J74+J79+J84+J89+J94+J99+J104+J109+J114+J119+J120</f>
        <v>614610419.65999997</v>
      </c>
      <c r="K19" s="142" t="s">
        <v>8</v>
      </c>
      <c r="L19" s="145" t="s">
        <v>8</v>
      </c>
    </row>
    <row r="20" spans="1:12" ht="29.25" customHeight="1">
      <c r="A20" s="236"/>
      <c r="B20" s="334"/>
      <c r="C20" s="335"/>
      <c r="D20" s="146"/>
      <c r="E20" s="143"/>
      <c r="F20" s="143"/>
      <c r="G20" s="143"/>
      <c r="H20" s="143"/>
      <c r="I20" s="143"/>
      <c r="J20" s="143"/>
      <c r="K20" s="143"/>
      <c r="L20" s="145"/>
    </row>
    <row r="21" spans="1:12" ht="24.75" customHeight="1">
      <c r="A21" s="236"/>
      <c r="B21" s="334"/>
      <c r="C21" s="335"/>
      <c r="D21" s="146"/>
      <c r="E21" s="143"/>
      <c r="F21" s="143"/>
      <c r="G21" s="143"/>
      <c r="H21" s="143"/>
      <c r="I21" s="143"/>
      <c r="J21" s="143"/>
      <c r="K21" s="143"/>
      <c r="L21" s="145"/>
    </row>
    <row r="22" spans="1:12" ht="9" customHeight="1">
      <c r="A22" s="236"/>
      <c r="B22" s="334"/>
      <c r="C22" s="335"/>
      <c r="D22" s="146"/>
      <c r="E22" s="143"/>
      <c r="F22" s="143"/>
      <c r="G22" s="143"/>
      <c r="H22" s="143"/>
      <c r="I22" s="143"/>
      <c r="J22" s="143"/>
      <c r="K22" s="143"/>
      <c r="L22" s="145"/>
    </row>
    <row r="23" spans="1:12" ht="10.5" customHeight="1">
      <c r="A23" s="236"/>
      <c r="B23" s="336"/>
      <c r="C23" s="337"/>
      <c r="D23" s="146"/>
      <c r="E23" s="144"/>
      <c r="F23" s="144"/>
      <c r="G23" s="144"/>
      <c r="H23" s="144"/>
      <c r="I23" s="144"/>
      <c r="J23" s="144"/>
      <c r="K23" s="144"/>
      <c r="L23" s="145"/>
    </row>
    <row r="24" spans="1:12" ht="10.5" customHeight="1">
      <c r="A24" s="316" t="s">
        <v>247</v>
      </c>
      <c r="B24" s="317"/>
      <c r="C24" s="317"/>
      <c r="D24" s="317"/>
      <c r="E24" s="317"/>
      <c r="F24" s="317"/>
      <c r="G24" s="317"/>
      <c r="H24" s="317"/>
      <c r="I24" s="317"/>
      <c r="J24" s="317"/>
      <c r="K24" s="317"/>
      <c r="L24" s="318"/>
    </row>
    <row r="25" spans="1:12" ht="10.5" customHeight="1">
      <c r="A25" s="319"/>
      <c r="B25" s="320"/>
      <c r="C25" s="320"/>
      <c r="D25" s="320"/>
      <c r="E25" s="320"/>
      <c r="F25" s="320"/>
      <c r="G25" s="320"/>
      <c r="H25" s="320"/>
      <c r="I25" s="320"/>
      <c r="J25" s="320"/>
      <c r="K25" s="320"/>
      <c r="L25" s="321"/>
    </row>
    <row r="26" spans="1:12" ht="2.5" customHeight="1">
      <c r="A26" s="319"/>
      <c r="B26" s="320"/>
      <c r="C26" s="320"/>
      <c r="D26" s="320"/>
      <c r="E26" s="320"/>
      <c r="F26" s="320"/>
      <c r="G26" s="320"/>
      <c r="H26" s="320"/>
      <c r="I26" s="320"/>
      <c r="J26" s="320"/>
      <c r="K26" s="320"/>
      <c r="L26" s="321"/>
    </row>
    <row r="27" spans="1:12" ht="8" customHeight="1">
      <c r="A27" s="319"/>
      <c r="B27" s="320"/>
      <c r="C27" s="320"/>
      <c r="D27" s="320"/>
      <c r="E27" s="320"/>
      <c r="F27" s="320"/>
      <c r="G27" s="320"/>
      <c r="H27" s="320"/>
      <c r="I27" s="320"/>
      <c r="J27" s="320"/>
      <c r="K27" s="320"/>
      <c r="L27" s="321"/>
    </row>
    <row r="28" spans="1:12" ht="10.5" hidden="1" customHeight="1">
      <c r="A28" s="322"/>
      <c r="B28" s="323"/>
      <c r="C28" s="323"/>
      <c r="D28" s="323"/>
      <c r="E28" s="323"/>
      <c r="F28" s="323"/>
      <c r="G28" s="323"/>
      <c r="H28" s="323"/>
      <c r="I28" s="323"/>
      <c r="J28" s="323"/>
      <c r="K28" s="323"/>
      <c r="L28" s="324"/>
    </row>
    <row r="29" spans="1:12" ht="20.25" customHeight="1">
      <c r="A29" s="184" t="s">
        <v>36</v>
      </c>
      <c r="B29" s="156" t="s">
        <v>236</v>
      </c>
      <c r="C29" s="157"/>
      <c r="D29" s="301" t="s">
        <v>32</v>
      </c>
      <c r="E29" s="150" t="s">
        <v>5</v>
      </c>
      <c r="F29" s="282">
        <v>42</v>
      </c>
      <c r="G29" s="282">
        <v>42</v>
      </c>
      <c r="H29" s="282">
        <f>G29/F29*100</f>
        <v>100</v>
      </c>
      <c r="I29" s="340">
        <f>'Приложение № 1 ОТЧЁТ'!M30</f>
        <v>55241084.810000002</v>
      </c>
      <c r="J29" s="340">
        <f>'Приложение № 1 ОТЧЁТ'!N30</f>
        <v>54627820.210000001</v>
      </c>
      <c r="K29" s="196">
        <f>J29/I29*100</f>
        <v>98.88983968705665</v>
      </c>
      <c r="L29" s="196" t="s">
        <v>8</v>
      </c>
    </row>
    <row r="30" spans="1:12" ht="6" customHeight="1">
      <c r="A30" s="184"/>
      <c r="B30" s="158"/>
      <c r="C30" s="159"/>
      <c r="D30" s="302"/>
      <c r="E30" s="151"/>
      <c r="F30" s="283"/>
      <c r="G30" s="283"/>
      <c r="H30" s="283"/>
      <c r="I30" s="341"/>
      <c r="J30" s="341"/>
      <c r="K30" s="304"/>
      <c r="L30" s="304"/>
    </row>
    <row r="31" spans="1:12" ht="5.25" customHeight="1">
      <c r="A31" s="184"/>
      <c r="B31" s="158"/>
      <c r="C31" s="159"/>
      <c r="D31" s="302"/>
      <c r="E31" s="151"/>
      <c r="F31" s="283"/>
      <c r="G31" s="283"/>
      <c r="H31" s="283"/>
      <c r="I31" s="341"/>
      <c r="J31" s="341"/>
      <c r="K31" s="304"/>
      <c r="L31" s="304"/>
    </row>
    <row r="32" spans="1:12" ht="52.5" customHeight="1">
      <c r="A32" s="184"/>
      <c r="B32" s="158"/>
      <c r="C32" s="159"/>
      <c r="D32" s="302"/>
      <c r="E32" s="151"/>
      <c r="F32" s="283"/>
      <c r="G32" s="283"/>
      <c r="H32" s="283"/>
      <c r="I32" s="341"/>
      <c r="J32" s="341"/>
      <c r="K32" s="304"/>
      <c r="L32" s="304"/>
    </row>
    <row r="33" spans="1:12" ht="3.75" hidden="1" customHeight="1">
      <c r="A33" s="184"/>
      <c r="B33" s="160"/>
      <c r="C33" s="161"/>
      <c r="D33" s="303"/>
      <c r="E33" s="152"/>
      <c r="F33" s="284"/>
      <c r="G33" s="284"/>
      <c r="H33" s="284"/>
      <c r="I33" s="342"/>
      <c r="J33" s="342"/>
      <c r="K33" s="197"/>
      <c r="L33" s="197"/>
    </row>
    <row r="34" spans="1:12" ht="31" customHeight="1">
      <c r="A34" s="186" t="s">
        <v>37</v>
      </c>
      <c r="B34" s="156" t="s">
        <v>237</v>
      </c>
      <c r="C34" s="157"/>
      <c r="D34" s="177" t="s">
        <v>144</v>
      </c>
      <c r="E34" s="150" t="s">
        <v>5</v>
      </c>
      <c r="F34" s="282">
        <v>100</v>
      </c>
      <c r="G34" s="282">
        <v>100</v>
      </c>
      <c r="H34" s="372">
        <f>G34/F34*100</f>
        <v>100</v>
      </c>
      <c r="I34" s="311">
        <f>'Приложение № 1 ОТЧЁТ'!M35</f>
        <v>77181446.670000002</v>
      </c>
      <c r="J34" s="311">
        <f>'Приложение № 1 ОТЧЁТ'!N35</f>
        <v>76709273.980000004</v>
      </c>
      <c r="K34" s="196">
        <f>J34/I34*100</f>
        <v>99.388230319109155</v>
      </c>
      <c r="L34" s="196" t="s">
        <v>8</v>
      </c>
    </row>
    <row r="35" spans="1:12" ht="18.75" customHeight="1">
      <c r="A35" s="187"/>
      <c r="B35" s="158"/>
      <c r="C35" s="159"/>
      <c r="D35" s="177"/>
      <c r="E35" s="151"/>
      <c r="F35" s="283"/>
      <c r="G35" s="283"/>
      <c r="H35" s="373"/>
      <c r="I35" s="312"/>
      <c r="J35" s="312"/>
      <c r="K35" s="304"/>
      <c r="L35" s="304"/>
    </row>
    <row r="36" spans="1:12" ht="15.75" customHeight="1">
      <c r="A36" s="187"/>
      <c r="B36" s="158"/>
      <c r="C36" s="159"/>
      <c r="D36" s="177"/>
      <c r="E36" s="151"/>
      <c r="F36" s="283"/>
      <c r="G36" s="283"/>
      <c r="H36" s="373"/>
      <c r="I36" s="312"/>
      <c r="J36" s="312"/>
      <c r="K36" s="304"/>
      <c r="L36" s="304"/>
    </row>
    <row r="37" spans="1:12" ht="24" customHeight="1">
      <c r="A37" s="187"/>
      <c r="B37" s="158"/>
      <c r="C37" s="159"/>
      <c r="D37" s="177"/>
      <c r="E37" s="151"/>
      <c r="F37" s="283"/>
      <c r="G37" s="283"/>
      <c r="H37" s="373"/>
      <c r="I37" s="312"/>
      <c r="J37" s="312"/>
      <c r="K37" s="304"/>
      <c r="L37" s="304"/>
    </row>
    <row r="38" spans="1:12" ht="22.5" customHeight="1">
      <c r="A38" s="188"/>
      <c r="B38" s="160"/>
      <c r="C38" s="161"/>
      <c r="D38" s="177"/>
      <c r="E38" s="152"/>
      <c r="F38" s="284"/>
      <c r="G38" s="284"/>
      <c r="H38" s="374"/>
      <c r="I38" s="313"/>
      <c r="J38" s="313"/>
      <c r="K38" s="197"/>
      <c r="L38" s="197"/>
    </row>
    <row r="39" spans="1:12" ht="34.5" customHeight="1">
      <c r="A39" s="186" t="s">
        <v>38</v>
      </c>
      <c r="B39" s="156" t="s">
        <v>238</v>
      </c>
      <c r="C39" s="157"/>
      <c r="D39" s="147" t="s">
        <v>88</v>
      </c>
      <c r="E39" s="150" t="s">
        <v>5</v>
      </c>
      <c r="F39" s="282">
        <v>100</v>
      </c>
      <c r="G39" s="282">
        <v>100</v>
      </c>
      <c r="H39" s="282">
        <f>G39/F39*100</f>
        <v>100</v>
      </c>
      <c r="I39" s="311">
        <f>'Приложение № 1 ОТЧЁТ'!M40</f>
        <v>3122341.15</v>
      </c>
      <c r="J39" s="311">
        <f>'Приложение № 1 ОТЧЁТ'!N40</f>
        <v>3118926.37</v>
      </c>
      <c r="K39" s="196">
        <f>J39/I39*100</f>
        <v>99.890633987897189</v>
      </c>
      <c r="L39" s="196" t="s">
        <v>8</v>
      </c>
    </row>
    <row r="40" spans="1:12" ht="8.25" customHeight="1">
      <c r="A40" s="187"/>
      <c r="B40" s="158"/>
      <c r="C40" s="159"/>
      <c r="D40" s="148"/>
      <c r="E40" s="151"/>
      <c r="F40" s="283"/>
      <c r="G40" s="283"/>
      <c r="H40" s="283"/>
      <c r="I40" s="312"/>
      <c r="J40" s="312"/>
      <c r="K40" s="304"/>
      <c r="L40" s="304"/>
    </row>
    <row r="41" spans="1:12" ht="8.25" customHeight="1">
      <c r="A41" s="187"/>
      <c r="B41" s="158"/>
      <c r="C41" s="159"/>
      <c r="D41" s="148"/>
      <c r="E41" s="151"/>
      <c r="F41" s="283"/>
      <c r="G41" s="283"/>
      <c r="H41" s="283"/>
      <c r="I41" s="312"/>
      <c r="J41" s="312"/>
      <c r="K41" s="304"/>
      <c r="L41" s="304"/>
    </row>
    <row r="42" spans="1:12" ht="24.75" customHeight="1">
      <c r="A42" s="187"/>
      <c r="B42" s="158"/>
      <c r="C42" s="159"/>
      <c r="D42" s="148"/>
      <c r="E42" s="151"/>
      <c r="F42" s="283"/>
      <c r="G42" s="283"/>
      <c r="H42" s="283"/>
      <c r="I42" s="312"/>
      <c r="J42" s="312"/>
      <c r="K42" s="304"/>
      <c r="L42" s="304"/>
    </row>
    <row r="43" spans="1:12" ht="9.75" customHeight="1">
      <c r="A43" s="188"/>
      <c r="B43" s="160"/>
      <c r="C43" s="161"/>
      <c r="D43" s="149"/>
      <c r="E43" s="152"/>
      <c r="F43" s="284"/>
      <c r="G43" s="284"/>
      <c r="H43" s="284"/>
      <c r="I43" s="313"/>
      <c r="J43" s="313"/>
      <c r="K43" s="197"/>
      <c r="L43" s="197"/>
    </row>
    <row r="44" spans="1:12" ht="29.25" hidden="1" customHeight="1">
      <c r="A44" s="186" t="s">
        <v>48</v>
      </c>
      <c r="B44" s="162" t="s">
        <v>119</v>
      </c>
      <c r="C44" s="268"/>
      <c r="D44" s="288" t="s">
        <v>34</v>
      </c>
      <c r="E44" s="150" t="s">
        <v>5</v>
      </c>
      <c r="F44" s="282">
        <v>100</v>
      </c>
      <c r="G44" s="282">
        <v>100</v>
      </c>
      <c r="H44" s="282">
        <f>G44/F44</f>
        <v>1</v>
      </c>
      <c r="I44" s="311">
        <v>0</v>
      </c>
      <c r="J44" s="311">
        <v>0</v>
      </c>
      <c r="K44" s="196" t="e">
        <f>J44/I44</f>
        <v>#DIV/0!</v>
      </c>
      <c r="L44" s="196" t="s">
        <v>8</v>
      </c>
    </row>
    <row r="45" spans="1:12" ht="21" hidden="1" customHeight="1">
      <c r="A45" s="187"/>
      <c r="B45" s="269"/>
      <c r="C45" s="271"/>
      <c r="D45" s="288"/>
      <c r="E45" s="151"/>
      <c r="F45" s="283"/>
      <c r="G45" s="283"/>
      <c r="H45" s="283"/>
      <c r="I45" s="312"/>
      <c r="J45" s="312"/>
      <c r="K45" s="304"/>
      <c r="L45" s="304"/>
    </row>
    <row r="46" spans="1:12" ht="16.5" hidden="1" customHeight="1">
      <c r="A46" s="187"/>
      <c r="B46" s="269"/>
      <c r="C46" s="271"/>
      <c r="D46" s="288"/>
      <c r="E46" s="151"/>
      <c r="F46" s="283"/>
      <c r="G46" s="283"/>
      <c r="H46" s="283"/>
      <c r="I46" s="312"/>
      <c r="J46" s="312"/>
      <c r="K46" s="304"/>
      <c r="L46" s="304"/>
    </row>
    <row r="47" spans="1:12" ht="45.75" hidden="1" customHeight="1">
      <c r="A47" s="187"/>
      <c r="B47" s="269"/>
      <c r="C47" s="271"/>
      <c r="D47" s="288"/>
      <c r="E47" s="151"/>
      <c r="F47" s="283"/>
      <c r="G47" s="283"/>
      <c r="H47" s="283"/>
      <c r="I47" s="312"/>
      <c r="J47" s="312"/>
      <c r="K47" s="304"/>
      <c r="L47" s="304"/>
    </row>
    <row r="48" spans="1:12" ht="48" hidden="1" customHeight="1">
      <c r="A48" s="188"/>
      <c r="B48" s="272"/>
      <c r="C48" s="274"/>
      <c r="D48" s="288"/>
      <c r="E48" s="152"/>
      <c r="F48" s="284"/>
      <c r="G48" s="284"/>
      <c r="H48" s="284"/>
      <c r="I48" s="313"/>
      <c r="J48" s="313"/>
      <c r="K48" s="197"/>
      <c r="L48" s="197"/>
    </row>
    <row r="49" spans="1:13" ht="34.5" customHeight="1">
      <c r="A49" s="186" t="s">
        <v>295</v>
      </c>
      <c r="B49" s="156" t="s">
        <v>239</v>
      </c>
      <c r="C49" s="157"/>
      <c r="D49" s="147" t="s">
        <v>35</v>
      </c>
      <c r="E49" s="150" t="s">
        <v>5</v>
      </c>
      <c r="F49" s="282">
        <v>100</v>
      </c>
      <c r="G49" s="282">
        <v>100</v>
      </c>
      <c r="H49" s="282">
        <f>G49/F49*100</f>
        <v>100</v>
      </c>
      <c r="I49" s="311">
        <f>'Приложение № 1 ОТЧЁТ'!M49</f>
        <v>889430.83000000007</v>
      </c>
      <c r="J49" s="311">
        <f>'Приложение № 1 ОТЧЁТ'!N49</f>
        <v>627682.9</v>
      </c>
      <c r="K49" s="196">
        <f>J49/I49*100</f>
        <v>70.571300075127823</v>
      </c>
      <c r="L49" s="196" t="s">
        <v>8</v>
      </c>
      <c r="M49" s="7"/>
    </row>
    <row r="50" spans="1:13" ht="37.5" customHeight="1">
      <c r="A50" s="187"/>
      <c r="B50" s="158"/>
      <c r="C50" s="159"/>
      <c r="D50" s="148"/>
      <c r="E50" s="151"/>
      <c r="F50" s="283"/>
      <c r="G50" s="283"/>
      <c r="H50" s="283"/>
      <c r="I50" s="312"/>
      <c r="J50" s="312"/>
      <c r="K50" s="304"/>
      <c r="L50" s="304"/>
    </row>
    <row r="51" spans="1:13" ht="34.5" customHeight="1">
      <c r="A51" s="187"/>
      <c r="B51" s="158"/>
      <c r="C51" s="159"/>
      <c r="D51" s="148"/>
      <c r="E51" s="151"/>
      <c r="F51" s="283"/>
      <c r="G51" s="283"/>
      <c r="H51" s="283"/>
      <c r="I51" s="312"/>
      <c r="J51" s="312"/>
      <c r="K51" s="304"/>
      <c r="L51" s="304"/>
    </row>
    <row r="52" spans="1:13" ht="57" customHeight="1">
      <c r="A52" s="187"/>
      <c r="B52" s="158"/>
      <c r="C52" s="159"/>
      <c r="D52" s="148"/>
      <c r="E52" s="151"/>
      <c r="F52" s="283"/>
      <c r="G52" s="283"/>
      <c r="H52" s="283"/>
      <c r="I52" s="312"/>
      <c r="J52" s="312"/>
      <c r="K52" s="304"/>
      <c r="L52" s="304"/>
    </row>
    <row r="53" spans="1:13" ht="48.75" customHeight="1">
      <c r="A53" s="188"/>
      <c r="B53" s="160"/>
      <c r="C53" s="161"/>
      <c r="D53" s="149"/>
      <c r="E53" s="152"/>
      <c r="F53" s="284"/>
      <c r="G53" s="284"/>
      <c r="H53" s="284"/>
      <c r="I53" s="313"/>
      <c r="J53" s="313"/>
      <c r="K53" s="197"/>
      <c r="L53" s="197"/>
    </row>
    <row r="54" spans="1:13" ht="18.75" customHeight="1">
      <c r="A54" s="186" t="s">
        <v>296</v>
      </c>
      <c r="B54" s="156" t="s">
        <v>146</v>
      </c>
      <c r="C54" s="157"/>
      <c r="D54" s="147" t="s">
        <v>53</v>
      </c>
      <c r="E54" s="150" t="s">
        <v>5</v>
      </c>
      <c r="F54" s="282">
        <v>100</v>
      </c>
      <c r="G54" s="282">
        <v>100</v>
      </c>
      <c r="H54" s="282">
        <f>G54/F54*100</f>
        <v>100</v>
      </c>
      <c r="I54" s="311">
        <f>'Приложение № 1 ОТЧЁТ'!M55</f>
        <v>17400000</v>
      </c>
      <c r="J54" s="311">
        <f>'Приложение № 1 ОТЧЁТ'!N55</f>
        <v>17400000</v>
      </c>
      <c r="K54" s="196">
        <f>J54/I54*100</f>
        <v>100</v>
      </c>
      <c r="L54" s="196" t="s">
        <v>8</v>
      </c>
    </row>
    <row r="55" spans="1:13" ht="18" hidden="1" customHeight="1">
      <c r="A55" s="187"/>
      <c r="B55" s="158"/>
      <c r="C55" s="159"/>
      <c r="D55" s="148"/>
      <c r="E55" s="151"/>
      <c r="F55" s="283"/>
      <c r="G55" s="283"/>
      <c r="H55" s="283"/>
      <c r="I55" s="312"/>
      <c r="J55" s="312"/>
      <c r="K55" s="304"/>
      <c r="L55" s="304"/>
    </row>
    <row r="56" spans="1:13" ht="9" customHeight="1">
      <c r="A56" s="187"/>
      <c r="B56" s="158"/>
      <c r="C56" s="159"/>
      <c r="D56" s="148"/>
      <c r="E56" s="151"/>
      <c r="F56" s="283"/>
      <c r="G56" s="283"/>
      <c r="H56" s="283"/>
      <c r="I56" s="312"/>
      <c r="J56" s="312"/>
      <c r="K56" s="304"/>
      <c r="L56" s="304"/>
    </row>
    <row r="57" spans="1:13" ht="64.5" customHeight="1">
      <c r="A57" s="187"/>
      <c r="B57" s="158"/>
      <c r="C57" s="159"/>
      <c r="D57" s="148"/>
      <c r="E57" s="151"/>
      <c r="F57" s="283"/>
      <c r="G57" s="283"/>
      <c r="H57" s="283"/>
      <c r="I57" s="312"/>
      <c r="J57" s="312"/>
      <c r="K57" s="304"/>
      <c r="L57" s="304"/>
    </row>
    <row r="58" spans="1:13" ht="55.5" customHeight="1">
      <c r="A58" s="188"/>
      <c r="B58" s="160"/>
      <c r="C58" s="161"/>
      <c r="D58" s="149"/>
      <c r="E58" s="152"/>
      <c r="F58" s="284"/>
      <c r="G58" s="284"/>
      <c r="H58" s="284"/>
      <c r="I58" s="313"/>
      <c r="J58" s="313"/>
      <c r="K58" s="197"/>
      <c r="L58" s="197"/>
    </row>
    <row r="59" spans="1:13" ht="34.5" customHeight="1">
      <c r="A59" s="186" t="s">
        <v>297</v>
      </c>
      <c r="B59" s="156" t="s">
        <v>240</v>
      </c>
      <c r="C59" s="157"/>
      <c r="D59" s="147" t="s">
        <v>54</v>
      </c>
      <c r="E59" s="150" t="s">
        <v>5</v>
      </c>
      <c r="F59" s="282">
        <v>100</v>
      </c>
      <c r="G59" s="282">
        <v>100</v>
      </c>
      <c r="H59" s="282">
        <f>G59/F59*100</f>
        <v>100</v>
      </c>
      <c r="I59" s="311">
        <f>'Приложение № 1 ОТЧЁТ'!M65</f>
        <v>242052.18</v>
      </c>
      <c r="J59" s="311">
        <f>'Приложение № 1 ОТЧЁТ'!N65</f>
        <v>241052.18</v>
      </c>
      <c r="K59" s="196">
        <f>J59/I59*100</f>
        <v>99.586865939401989</v>
      </c>
      <c r="L59" s="196" t="s">
        <v>8</v>
      </c>
    </row>
    <row r="60" spans="1:13" ht="7.5" customHeight="1">
      <c r="A60" s="187"/>
      <c r="B60" s="158"/>
      <c r="C60" s="159"/>
      <c r="D60" s="148"/>
      <c r="E60" s="151"/>
      <c r="F60" s="283"/>
      <c r="G60" s="283"/>
      <c r="H60" s="283"/>
      <c r="I60" s="312"/>
      <c r="J60" s="312"/>
      <c r="K60" s="304"/>
      <c r="L60" s="304"/>
    </row>
    <row r="61" spans="1:13" ht="6" customHeight="1">
      <c r="A61" s="187"/>
      <c r="B61" s="158"/>
      <c r="C61" s="159"/>
      <c r="D61" s="148"/>
      <c r="E61" s="151"/>
      <c r="F61" s="283"/>
      <c r="G61" s="283"/>
      <c r="H61" s="283"/>
      <c r="I61" s="312"/>
      <c r="J61" s="312"/>
      <c r="K61" s="304"/>
      <c r="L61" s="304"/>
    </row>
    <row r="62" spans="1:13" ht="19.5" customHeight="1">
      <c r="A62" s="187"/>
      <c r="B62" s="158"/>
      <c r="C62" s="159"/>
      <c r="D62" s="148"/>
      <c r="E62" s="151"/>
      <c r="F62" s="283"/>
      <c r="G62" s="283"/>
      <c r="H62" s="283"/>
      <c r="I62" s="312"/>
      <c r="J62" s="312"/>
      <c r="K62" s="304"/>
      <c r="L62" s="304"/>
    </row>
    <row r="63" spans="1:13" ht="14.25" customHeight="1">
      <c r="A63" s="188"/>
      <c r="B63" s="160"/>
      <c r="C63" s="161"/>
      <c r="D63" s="149"/>
      <c r="E63" s="152"/>
      <c r="F63" s="284"/>
      <c r="G63" s="284"/>
      <c r="H63" s="284"/>
      <c r="I63" s="313"/>
      <c r="J63" s="313"/>
      <c r="K63" s="197"/>
      <c r="L63" s="197"/>
    </row>
    <row r="64" spans="1:13" ht="34.5" customHeight="1">
      <c r="A64" s="186" t="s">
        <v>298</v>
      </c>
      <c r="B64" s="156" t="s">
        <v>147</v>
      </c>
      <c r="C64" s="157"/>
      <c r="D64" s="147" t="s">
        <v>107</v>
      </c>
      <c r="E64" s="150" t="s">
        <v>5</v>
      </c>
      <c r="F64" s="282">
        <v>100</v>
      </c>
      <c r="G64" s="282">
        <v>100</v>
      </c>
      <c r="H64" s="282">
        <f>G64/F64*100</f>
        <v>100</v>
      </c>
      <c r="I64" s="311">
        <f>'Приложение № 1 ОТЧЁТ'!M70</f>
        <v>8106100</v>
      </c>
      <c r="J64" s="311">
        <f>'Приложение № 1 ОТЧЁТ'!N70</f>
        <v>8106100</v>
      </c>
      <c r="K64" s="196">
        <f>J64/I64*100</f>
        <v>100</v>
      </c>
      <c r="L64" s="196" t="s">
        <v>8</v>
      </c>
    </row>
    <row r="65" spans="1:12" ht="21.75" customHeight="1">
      <c r="A65" s="187"/>
      <c r="B65" s="158"/>
      <c r="C65" s="159"/>
      <c r="D65" s="148"/>
      <c r="E65" s="151"/>
      <c r="F65" s="283"/>
      <c r="G65" s="283"/>
      <c r="H65" s="283"/>
      <c r="I65" s="312"/>
      <c r="J65" s="312"/>
      <c r="K65" s="304"/>
      <c r="L65" s="304"/>
    </row>
    <row r="66" spans="1:12" ht="34.5" customHeight="1">
      <c r="A66" s="187"/>
      <c r="B66" s="158"/>
      <c r="C66" s="159"/>
      <c r="D66" s="148"/>
      <c r="E66" s="151"/>
      <c r="F66" s="283"/>
      <c r="G66" s="283"/>
      <c r="H66" s="283"/>
      <c r="I66" s="312"/>
      <c r="J66" s="312"/>
      <c r="K66" s="304"/>
      <c r="L66" s="304"/>
    </row>
    <row r="67" spans="1:12" ht="35.25" customHeight="1">
      <c r="A67" s="187"/>
      <c r="B67" s="158"/>
      <c r="C67" s="159"/>
      <c r="D67" s="148"/>
      <c r="E67" s="151"/>
      <c r="F67" s="283"/>
      <c r="G67" s="283"/>
      <c r="H67" s="283"/>
      <c r="I67" s="312"/>
      <c r="J67" s="312"/>
      <c r="K67" s="304"/>
      <c r="L67" s="304"/>
    </row>
    <row r="68" spans="1:12" ht="10.5" customHeight="1">
      <c r="A68" s="188"/>
      <c r="B68" s="160"/>
      <c r="C68" s="161"/>
      <c r="D68" s="149"/>
      <c r="E68" s="152"/>
      <c r="F68" s="284"/>
      <c r="G68" s="284"/>
      <c r="H68" s="284"/>
      <c r="I68" s="313"/>
      <c r="J68" s="313"/>
      <c r="K68" s="197"/>
      <c r="L68" s="197"/>
    </row>
    <row r="69" spans="1:12" ht="34.5" customHeight="1">
      <c r="A69" s="186" t="s">
        <v>299</v>
      </c>
      <c r="B69" s="156" t="s">
        <v>148</v>
      </c>
      <c r="C69" s="157"/>
      <c r="D69" s="147" t="s">
        <v>64</v>
      </c>
      <c r="E69" s="146" t="s">
        <v>5</v>
      </c>
      <c r="F69" s="282">
        <v>155</v>
      </c>
      <c r="G69" s="282">
        <v>155</v>
      </c>
      <c r="H69" s="282">
        <f>G69/F69*100</f>
        <v>100</v>
      </c>
      <c r="I69" s="311">
        <f>'Приложение № 1 ОТЧЁТ'!M75</f>
        <v>855637.92</v>
      </c>
      <c r="J69" s="311">
        <f>'Приложение № 1 ОТЧЁТ'!N75</f>
        <v>855637.92</v>
      </c>
      <c r="K69" s="196">
        <f>J69/I69*100</f>
        <v>100</v>
      </c>
      <c r="L69" s="196" t="s">
        <v>8</v>
      </c>
    </row>
    <row r="70" spans="1:12" ht="17.25" customHeight="1">
      <c r="A70" s="187"/>
      <c r="B70" s="158"/>
      <c r="C70" s="159"/>
      <c r="D70" s="148"/>
      <c r="E70" s="146"/>
      <c r="F70" s="283"/>
      <c r="G70" s="283"/>
      <c r="H70" s="283"/>
      <c r="I70" s="312"/>
      <c r="J70" s="312"/>
      <c r="K70" s="304"/>
      <c r="L70" s="304"/>
    </row>
    <row r="71" spans="1:12" ht="19.5" customHeight="1">
      <c r="A71" s="187"/>
      <c r="B71" s="158"/>
      <c r="C71" s="159"/>
      <c r="D71" s="148"/>
      <c r="E71" s="146"/>
      <c r="F71" s="283"/>
      <c r="G71" s="283"/>
      <c r="H71" s="283"/>
      <c r="I71" s="312"/>
      <c r="J71" s="312"/>
      <c r="K71" s="304"/>
      <c r="L71" s="304"/>
    </row>
    <row r="72" spans="1:12" ht="9" customHeight="1">
      <c r="A72" s="187"/>
      <c r="B72" s="158"/>
      <c r="C72" s="159"/>
      <c r="D72" s="148"/>
      <c r="E72" s="146"/>
      <c r="F72" s="283"/>
      <c r="G72" s="283"/>
      <c r="H72" s="283"/>
      <c r="I72" s="312"/>
      <c r="J72" s="312"/>
      <c r="K72" s="304"/>
      <c r="L72" s="304"/>
    </row>
    <row r="73" spans="1:12" ht="4.5" hidden="1" customHeight="1">
      <c r="A73" s="188"/>
      <c r="B73" s="160"/>
      <c r="C73" s="161"/>
      <c r="D73" s="149"/>
      <c r="E73" s="146"/>
      <c r="F73" s="284"/>
      <c r="G73" s="284"/>
      <c r="H73" s="284"/>
      <c r="I73" s="313"/>
      <c r="J73" s="313"/>
      <c r="K73" s="197"/>
      <c r="L73" s="197"/>
    </row>
    <row r="74" spans="1:12" ht="34.5" customHeight="1">
      <c r="A74" s="186" t="s">
        <v>300</v>
      </c>
      <c r="B74" s="156" t="s">
        <v>149</v>
      </c>
      <c r="C74" s="157"/>
      <c r="D74" s="147" t="s">
        <v>82</v>
      </c>
      <c r="E74" s="146" t="s">
        <v>25</v>
      </c>
      <c r="F74" s="282">
        <v>1570</v>
      </c>
      <c r="G74" s="282">
        <v>1570</v>
      </c>
      <c r="H74" s="282">
        <f>G74/F74*100</f>
        <v>100</v>
      </c>
      <c r="I74" s="311">
        <f>'Приложение № 1 ОТЧЁТ'!M80</f>
        <v>3600493.73</v>
      </c>
      <c r="J74" s="311">
        <f>'Приложение № 1 ОТЧЁТ'!N80</f>
        <v>3585760.95</v>
      </c>
      <c r="K74" s="196">
        <f>J74/I74*100</f>
        <v>99.590812230077134</v>
      </c>
      <c r="L74" s="196" t="s">
        <v>8</v>
      </c>
    </row>
    <row r="75" spans="1:12" ht="24" customHeight="1">
      <c r="A75" s="187"/>
      <c r="B75" s="158"/>
      <c r="C75" s="159"/>
      <c r="D75" s="148"/>
      <c r="E75" s="146"/>
      <c r="F75" s="283"/>
      <c r="G75" s="283"/>
      <c r="H75" s="283"/>
      <c r="I75" s="312"/>
      <c r="J75" s="312"/>
      <c r="K75" s="304"/>
      <c r="L75" s="304"/>
    </row>
    <row r="76" spans="1:12" ht="15" customHeight="1">
      <c r="A76" s="187"/>
      <c r="B76" s="158"/>
      <c r="C76" s="159"/>
      <c r="D76" s="148"/>
      <c r="E76" s="146"/>
      <c r="F76" s="283"/>
      <c r="G76" s="283"/>
      <c r="H76" s="283"/>
      <c r="I76" s="312"/>
      <c r="J76" s="312"/>
      <c r="K76" s="304"/>
      <c r="L76" s="304"/>
    </row>
    <row r="77" spans="1:12" ht="14.25" hidden="1" customHeight="1">
      <c r="A77" s="187"/>
      <c r="B77" s="158"/>
      <c r="C77" s="159"/>
      <c r="D77" s="148"/>
      <c r="E77" s="146"/>
      <c r="F77" s="283"/>
      <c r="G77" s="283"/>
      <c r="H77" s="283"/>
      <c r="I77" s="312"/>
      <c r="J77" s="312"/>
      <c r="K77" s="304"/>
      <c r="L77" s="304"/>
    </row>
    <row r="78" spans="1:12" ht="4.5" customHeight="1">
      <c r="A78" s="188"/>
      <c r="B78" s="160"/>
      <c r="C78" s="161"/>
      <c r="D78" s="149"/>
      <c r="E78" s="146"/>
      <c r="F78" s="284"/>
      <c r="G78" s="284"/>
      <c r="H78" s="284"/>
      <c r="I78" s="313"/>
      <c r="J78" s="313"/>
      <c r="K78" s="197"/>
      <c r="L78" s="197"/>
    </row>
    <row r="79" spans="1:12" ht="34.5" customHeight="1">
      <c r="A79" s="186" t="s">
        <v>301</v>
      </c>
      <c r="B79" s="156" t="s">
        <v>241</v>
      </c>
      <c r="C79" s="157"/>
      <c r="D79" s="147" t="s">
        <v>89</v>
      </c>
      <c r="E79" s="146" t="s">
        <v>5</v>
      </c>
      <c r="F79" s="282">
        <v>100</v>
      </c>
      <c r="G79" s="282">
        <v>100</v>
      </c>
      <c r="H79" s="282">
        <f>G79/F79*100</f>
        <v>100</v>
      </c>
      <c r="I79" s="311">
        <f>'Приложение № 1 ОТЧЁТ'!M87</f>
        <v>401572980.5</v>
      </c>
      <c r="J79" s="311">
        <f>'Приложение № 1 ОТЧЁТ'!N87</f>
        <v>401572980.5</v>
      </c>
      <c r="K79" s="196">
        <f>J79/I79*100</f>
        <v>100</v>
      </c>
      <c r="L79" s="196" t="s">
        <v>8</v>
      </c>
    </row>
    <row r="80" spans="1:12" ht="10.5" customHeight="1">
      <c r="A80" s="187"/>
      <c r="B80" s="158"/>
      <c r="C80" s="159"/>
      <c r="D80" s="148"/>
      <c r="E80" s="146"/>
      <c r="F80" s="283"/>
      <c r="G80" s="283"/>
      <c r="H80" s="283"/>
      <c r="I80" s="312"/>
      <c r="J80" s="312"/>
      <c r="K80" s="304"/>
      <c r="L80" s="304"/>
    </row>
    <row r="81" spans="1:12" ht="15" customHeight="1">
      <c r="A81" s="187"/>
      <c r="B81" s="158"/>
      <c r="C81" s="159"/>
      <c r="D81" s="148"/>
      <c r="E81" s="146"/>
      <c r="F81" s="283"/>
      <c r="G81" s="283"/>
      <c r="H81" s="283"/>
      <c r="I81" s="312"/>
      <c r="J81" s="312"/>
      <c r="K81" s="304"/>
      <c r="L81" s="304"/>
    </row>
    <row r="82" spans="1:12" ht="43.5" customHeight="1">
      <c r="A82" s="187"/>
      <c r="B82" s="158"/>
      <c r="C82" s="159"/>
      <c r="D82" s="148"/>
      <c r="E82" s="146"/>
      <c r="F82" s="283"/>
      <c r="G82" s="283"/>
      <c r="H82" s="283"/>
      <c r="I82" s="312"/>
      <c r="J82" s="312"/>
      <c r="K82" s="304"/>
      <c r="L82" s="304"/>
    </row>
    <row r="83" spans="1:12" ht="29.25" customHeight="1">
      <c r="A83" s="188"/>
      <c r="B83" s="160"/>
      <c r="C83" s="161"/>
      <c r="D83" s="149"/>
      <c r="E83" s="146"/>
      <c r="F83" s="284"/>
      <c r="G83" s="284"/>
      <c r="H83" s="284"/>
      <c r="I83" s="313"/>
      <c r="J83" s="313"/>
      <c r="K83" s="197"/>
      <c r="L83" s="197"/>
    </row>
    <row r="84" spans="1:12" ht="39.75" customHeight="1">
      <c r="A84" s="186" t="s">
        <v>302</v>
      </c>
      <c r="B84" s="156" t="s">
        <v>242</v>
      </c>
      <c r="C84" s="157"/>
      <c r="D84" s="147" t="s">
        <v>74</v>
      </c>
      <c r="E84" s="146" t="s">
        <v>5</v>
      </c>
      <c r="F84" s="282">
        <v>100</v>
      </c>
      <c r="G84" s="282">
        <v>100</v>
      </c>
      <c r="H84" s="282">
        <f>G84/F84*100</f>
        <v>100</v>
      </c>
      <c r="I84" s="311">
        <f>'Приложение № 1 ОТЧЁТ'!M90</f>
        <v>849743.11</v>
      </c>
      <c r="J84" s="311">
        <f>'Приложение № 1 ОТЧЁТ'!N90</f>
        <v>780602.8</v>
      </c>
      <c r="K84" s="196">
        <f>J84/I84*100</f>
        <v>91.863386806396122</v>
      </c>
      <c r="L84" s="196" t="s">
        <v>8</v>
      </c>
    </row>
    <row r="85" spans="1:12" ht="11.25" customHeight="1">
      <c r="A85" s="187"/>
      <c r="B85" s="158"/>
      <c r="C85" s="159"/>
      <c r="D85" s="148"/>
      <c r="E85" s="146"/>
      <c r="F85" s="283"/>
      <c r="G85" s="283"/>
      <c r="H85" s="283"/>
      <c r="I85" s="312"/>
      <c r="J85" s="312"/>
      <c r="K85" s="304"/>
      <c r="L85" s="304"/>
    </row>
    <row r="86" spans="1:12" ht="18.75" customHeight="1">
      <c r="A86" s="187"/>
      <c r="B86" s="158"/>
      <c r="C86" s="159"/>
      <c r="D86" s="148"/>
      <c r="E86" s="146"/>
      <c r="F86" s="283"/>
      <c r="G86" s="283"/>
      <c r="H86" s="283"/>
      <c r="I86" s="312"/>
      <c r="J86" s="312"/>
      <c r="K86" s="304"/>
      <c r="L86" s="304"/>
    </row>
    <row r="87" spans="1:12" ht="56.25" customHeight="1">
      <c r="A87" s="187"/>
      <c r="B87" s="158"/>
      <c r="C87" s="159"/>
      <c r="D87" s="148"/>
      <c r="E87" s="146"/>
      <c r="F87" s="283"/>
      <c r="G87" s="283"/>
      <c r="H87" s="283"/>
      <c r="I87" s="312"/>
      <c r="J87" s="312"/>
      <c r="K87" s="304"/>
      <c r="L87" s="304"/>
    </row>
    <row r="88" spans="1:12" ht="39.75" customHeight="1">
      <c r="A88" s="188"/>
      <c r="B88" s="160"/>
      <c r="C88" s="161"/>
      <c r="D88" s="149"/>
      <c r="E88" s="146"/>
      <c r="F88" s="284"/>
      <c r="G88" s="284"/>
      <c r="H88" s="284"/>
      <c r="I88" s="313"/>
      <c r="J88" s="313"/>
      <c r="K88" s="197"/>
      <c r="L88" s="197"/>
    </row>
    <row r="89" spans="1:12" ht="39.75" customHeight="1">
      <c r="A89" s="186" t="s">
        <v>303</v>
      </c>
      <c r="B89" s="156" t="s">
        <v>243</v>
      </c>
      <c r="C89" s="157"/>
      <c r="D89" s="147" t="s">
        <v>136</v>
      </c>
      <c r="E89" s="146" t="s">
        <v>5</v>
      </c>
      <c r="F89" s="282">
        <v>100</v>
      </c>
      <c r="G89" s="282">
        <v>100</v>
      </c>
      <c r="H89" s="282">
        <f>G89/F89*100</f>
        <v>100</v>
      </c>
      <c r="I89" s="311">
        <f>'Приложение № 1 ОТЧЁТ'!M95</f>
        <v>14472524.640000001</v>
      </c>
      <c r="J89" s="311">
        <f>'Приложение № 1 ОТЧЁТ'!N95</f>
        <v>14472524.640000001</v>
      </c>
      <c r="K89" s="196">
        <f>J89/I89*100</f>
        <v>100</v>
      </c>
      <c r="L89" s="196" t="s">
        <v>8</v>
      </c>
    </row>
    <row r="90" spans="1:12" ht="3.75" customHeight="1">
      <c r="A90" s="187"/>
      <c r="B90" s="158"/>
      <c r="C90" s="159"/>
      <c r="D90" s="148"/>
      <c r="E90" s="146"/>
      <c r="F90" s="283"/>
      <c r="G90" s="283"/>
      <c r="H90" s="283"/>
      <c r="I90" s="312"/>
      <c r="J90" s="312"/>
      <c r="K90" s="304"/>
      <c r="L90" s="304"/>
    </row>
    <row r="91" spans="1:12" ht="14.25" customHeight="1">
      <c r="A91" s="187"/>
      <c r="B91" s="158"/>
      <c r="C91" s="159"/>
      <c r="D91" s="148"/>
      <c r="E91" s="146"/>
      <c r="F91" s="283"/>
      <c r="G91" s="283"/>
      <c r="H91" s="283"/>
      <c r="I91" s="312"/>
      <c r="J91" s="312"/>
      <c r="K91" s="304"/>
      <c r="L91" s="304"/>
    </row>
    <row r="92" spans="1:12" ht="39.75" customHeight="1">
      <c r="A92" s="187"/>
      <c r="B92" s="158"/>
      <c r="C92" s="159"/>
      <c r="D92" s="148"/>
      <c r="E92" s="146"/>
      <c r="F92" s="283"/>
      <c r="G92" s="283"/>
      <c r="H92" s="283"/>
      <c r="I92" s="312"/>
      <c r="J92" s="312"/>
      <c r="K92" s="304"/>
      <c r="L92" s="304"/>
    </row>
    <row r="93" spans="1:12" ht="38.25" customHeight="1">
      <c r="A93" s="188"/>
      <c r="B93" s="160"/>
      <c r="C93" s="161"/>
      <c r="D93" s="149"/>
      <c r="E93" s="146"/>
      <c r="F93" s="284"/>
      <c r="G93" s="284"/>
      <c r="H93" s="284"/>
      <c r="I93" s="313"/>
      <c r="J93" s="313"/>
      <c r="K93" s="197"/>
      <c r="L93" s="197"/>
    </row>
    <row r="94" spans="1:12" ht="30" customHeight="1">
      <c r="A94" s="186" t="s">
        <v>304</v>
      </c>
      <c r="B94" s="156" t="s">
        <v>150</v>
      </c>
      <c r="C94" s="157"/>
      <c r="D94" s="147" t="s">
        <v>92</v>
      </c>
      <c r="E94" s="146" t="s">
        <v>5</v>
      </c>
      <c r="F94" s="282">
        <v>100</v>
      </c>
      <c r="G94" s="282">
        <v>100</v>
      </c>
      <c r="H94" s="282">
        <f>G94/F94*100</f>
        <v>100</v>
      </c>
      <c r="I94" s="311">
        <f>'Приложение № 1 ОТЧЁТ'!M100</f>
        <v>650445.88</v>
      </c>
      <c r="J94" s="311">
        <f>'Приложение № 1 ОТЧЁТ'!N100</f>
        <v>648550.72</v>
      </c>
      <c r="K94" s="196">
        <f>J94/I94*100</f>
        <v>99.708636789274451</v>
      </c>
      <c r="L94" s="196" t="s">
        <v>8</v>
      </c>
    </row>
    <row r="95" spans="1:12" ht="9.75" customHeight="1">
      <c r="A95" s="187"/>
      <c r="B95" s="158"/>
      <c r="C95" s="159"/>
      <c r="D95" s="148"/>
      <c r="E95" s="146"/>
      <c r="F95" s="283"/>
      <c r="G95" s="283"/>
      <c r="H95" s="283"/>
      <c r="I95" s="312"/>
      <c r="J95" s="312"/>
      <c r="K95" s="304"/>
      <c r="L95" s="304"/>
    </row>
    <row r="96" spans="1:12" ht="11.25" customHeight="1">
      <c r="A96" s="187"/>
      <c r="B96" s="158"/>
      <c r="C96" s="159"/>
      <c r="D96" s="148"/>
      <c r="E96" s="146"/>
      <c r="F96" s="283"/>
      <c r="G96" s="283"/>
      <c r="H96" s="283"/>
      <c r="I96" s="312"/>
      <c r="J96" s="312"/>
      <c r="K96" s="304"/>
      <c r="L96" s="304"/>
    </row>
    <row r="97" spans="1:12" ht="39.75" customHeight="1">
      <c r="A97" s="187"/>
      <c r="B97" s="158"/>
      <c r="C97" s="159"/>
      <c r="D97" s="148"/>
      <c r="E97" s="146"/>
      <c r="F97" s="283"/>
      <c r="G97" s="283"/>
      <c r="H97" s="283"/>
      <c r="I97" s="312"/>
      <c r="J97" s="312"/>
      <c r="K97" s="304"/>
      <c r="L97" s="304"/>
    </row>
    <row r="98" spans="1:12" ht="15.75" customHeight="1">
      <c r="A98" s="188"/>
      <c r="B98" s="160"/>
      <c r="C98" s="161"/>
      <c r="D98" s="149"/>
      <c r="E98" s="146"/>
      <c r="F98" s="284"/>
      <c r="G98" s="284"/>
      <c r="H98" s="284"/>
      <c r="I98" s="313"/>
      <c r="J98" s="313"/>
      <c r="K98" s="197"/>
      <c r="L98" s="197"/>
    </row>
    <row r="99" spans="1:12" ht="23.25" customHeight="1">
      <c r="A99" s="186" t="s">
        <v>305</v>
      </c>
      <c r="B99" s="156" t="s">
        <v>244</v>
      </c>
      <c r="C99" s="157"/>
      <c r="D99" s="147" t="s">
        <v>93</v>
      </c>
      <c r="E99" s="146" t="s">
        <v>5</v>
      </c>
      <c r="F99" s="282">
        <v>100</v>
      </c>
      <c r="G99" s="282">
        <v>100</v>
      </c>
      <c r="H99" s="282">
        <f>G99/F99*100</f>
        <v>100</v>
      </c>
      <c r="I99" s="311">
        <f>'Приложение № 1 ОТЧЁТ'!M105</f>
        <v>1100000</v>
      </c>
      <c r="J99" s="311">
        <f>'Приложение № 1 ОТЧЁТ'!N105</f>
        <v>955680</v>
      </c>
      <c r="K99" s="196">
        <f>J99/I99*100</f>
        <v>86.88</v>
      </c>
      <c r="L99" s="196" t="s">
        <v>8</v>
      </c>
    </row>
    <row r="100" spans="1:12" ht="13.5" customHeight="1">
      <c r="A100" s="187"/>
      <c r="B100" s="158"/>
      <c r="C100" s="159"/>
      <c r="D100" s="148"/>
      <c r="E100" s="146"/>
      <c r="F100" s="283"/>
      <c r="G100" s="283"/>
      <c r="H100" s="283"/>
      <c r="I100" s="312"/>
      <c r="J100" s="312"/>
      <c r="K100" s="304"/>
      <c r="L100" s="304"/>
    </row>
    <row r="101" spans="1:12" ht="39.75" customHeight="1">
      <c r="A101" s="187"/>
      <c r="B101" s="158"/>
      <c r="C101" s="159"/>
      <c r="D101" s="148"/>
      <c r="E101" s="146"/>
      <c r="F101" s="283"/>
      <c r="G101" s="283"/>
      <c r="H101" s="283"/>
      <c r="I101" s="312"/>
      <c r="J101" s="312"/>
      <c r="K101" s="304"/>
      <c r="L101" s="304"/>
    </row>
    <row r="102" spans="1:12" ht="58.5" customHeight="1">
      <c r="A102" s="187"/>
      <c r="B102" s="158"/>
      <c r="C102" s="159"/>
      <c r="D102" s="148"/>
      <c r="E102" s="146"/>
      <c r="F102" s="283"/>
      <c r="G102" s="283"/>
      <c r="H102" s="283"/>
      <c r="I102" s="312"/>
      <c r="J102" s="312"/>
      <c r="K102" s="304"/>
      <c r="L102" s="304"/>
    </row>
    <row r="103" spans="1:12" ht="13.5" customHeight="1">
      <c r="A103" s="188"/>
      <c r="B103" s="160"/>
      <c r="C103" s="161"/>
      <c r="D103" s="149"/>
      <c r="E103" s="146"/>
      <c r="F103" s="284"/>
      <c r="G103" s="284"/>
      <c r="H103" s="284"/>
      <c r="I103" s="313"/>
      <c r="J103" s="313"/>
      <c r="K103" s="197"/>
      <c r="L103" s="197"/>
    </row>
    <row r="104" spans="1:12" ht="39.75" customHeight="1">
      <c r="A104" s="186" t="s">
        <v>306</v>
      </c>
      <c r="B104" s="156" t="s">
        <v>209</v>
      </c>
      <c r="C104" s="157"/>
      <c r="D104" s="147" t="s">
        <v>95</v>
      </c>
      <c r="E104" s="146" t="s">
        <v>5</v>
      </c>
      <c r="F104" s="282">
        <v>100</v>
      </c>
      <c r="G104" s="282">
        <v>100</v>
      </c>
      <c r="H104" s="282">
        <f>G104/F104*100</f>
        <v>100</v>
      </c>
      <c r="I104" s="311">
        <f>'Приложение № 1 ОТЧЁТ'!M110</f>
        <v>23222967.629999999</v>
      </c>
      <c r="J104" s="311">
        <f>'Приложение № 1 ОТЧЁТ'!N110</f>
        <v>23222967.629999999</v>
      </c>
      <c r="K104" s="196">
        <f>J104/I104*100</f>
        <v>100</v>
      </c>
      <c r="L104" s="196" t="s">
        <v>8</v>
      </c>
    </row>
    <row r="105" spans="1:12" ht="28.5" customHeight="1">
      <c r="A105" s="187"/>
      <c r="B105" s="158"/>
      <c r="C105" s="159"/>
      <c r="D105" s="148"/>
      <c r="E105" s="146"/>
      <c r="F105" s="283"/>
      <c r="G105" s="283"/>
      <c r="H105" s="283"/>
      <c r="I105" s="312"/>
      <c r="J105" s="312"/>
      <c r="K105" s="304"/>
      <c r="L105" s="304"/>
    </row>
    <row r="106" spans="1:12" ht="14.25" customHeight="1">
      <c r="A106" s="187"/>
      <c r="B106" s="158"/>
      <c r="C106" s="159"/>
      <c r="D106" s="148"/>
      <c r="E106" s="146"/>
      <c r="F106" s="283"/>
      <c r="G106" s="283"/>
      <c r="H106" s="283"/>
      <c r="I106" s="312"/>
      <c r="J106" s="312"/>
      <c r="K106" s="304"/>
      <c r="L106" s="304"/>
    </row>
    <row r="107" spans="1:12" ht="39.75" customHeight="1">
      <c r="A107" s="187"/>
      <c r="B107" s="158"/>
      <c r="C107" s="159"/>
      <c r="D107" s="148"/>
      <c r="E107" s="146"/>
      <c r="F107" s="283"/>
      <c r="G107" s="283"/>
      <c r="H107" s="283"/>
      <c r="I107" s="312"/>
      <c r="J107" s="312"/>
      <c r="K107" s="304"/>
      <c r="L107" s="304"/>
    </row>
    <row r="108" spans="1:12" ht="11.25" customHeight="1">
      <c r="A108" s="188"/>
      <c r="B108" s="160"/>
      <c r="C108" s="161"/>
      <c r="D108" s="149"/>
      <c r="E108" s="146"/>
      <c r="F108" s="284"/>
      <c r="G108" s="284"/>
      <c r="H108" s="284"/>
      <c r="I108" s="313"/>
      <c r="J108" s="313"/>
      <c r="K108" s="197"/>
      <c r="L108" s="197"/>
    </row>
    <row r="109" spans="1:12" ht="21" customHeight="1">
      <c r="A109" s="186" t="s">
        <v>307</v>
      </c>
      <c r="B109" s="343" t="s">
        <v>151</v>
      </c>
      <c r="C109" s="344"/>
      <c r="D109" s="147" t="s">
        <v>137</v>
      </c>
      <c r="E109" s="146" t="s">
        <v>5</v>
      </c>
      <c r="F109" s="282">
        <v>100</v>
      </c>
      <c r="G109" s="282">
        <v>100</v>
      </c>
      <c r="H109" s="282">
        <f>G109/F109*100</f>
        <v>100</v>
      </c>
      <c r="I109" s="311">
        <f>'Приложение № 1 ОТЧЁТ'!M120</f>
        <v>6065000</v>
      </c>
      <c r="J109" s="311">
        <f>'Приложение № 1 ОТЧЁТ'!N120</f>
        <v>6065000</v>
      </c>
      <c r="K109" s="196">
        <f>J109/I109*100</f>
        <v>100</v>
      </c>
      <c r="L109" s="196" t="s">
        <v>8</v>
      </c>
    </row>
    <row r="110" spans="1:12" ht="24.75" customHeight="1">
      <c r="A110" s="187"/>
      <c r="B110" s="345"/>
      <c r="C110" s="346"/>
      <c r="D110" s="148"/>
      <c r="E110" s="146"/>
      <c r="F110" s="283"/>
      <c r="G110" s="283"/>
      <c r="H110" s="283"/>
      <c r="I110" s="312"/>
      <c r="J110" s="312"/>
      <c r="K110" s="304"/>
      <c r="L110" s="304"/>
    </row>
    <row r="111" spans="1:12" ht="39.75" customHeight="1">
      <c r="A111" s="187"/>
      <c r="B111" s="345"/>
      <c r="C111" s="346"/>
      <c r="D111" s="148"/>
      <c r="E111" s="146"/>
      <c r="F111" s="283"/>
      <c r="G111" s="283"/>
      <c r="H111" s="283"/>
      <c r="I111" s="312"/>
      <c r="J111" s="312"/>
      <c r="K111" s="304"/>
      <c r="L111" s="304"/>
    </row>
    <row r="112" spans="1:12" ht="24.75" customHeight="1">
      <c r="A112" s="187"/>
      <c r="B112" s="345"/>
      <c r="C112" s="346"/>
      <c r="D112" s="148"/>
      <c r="E112" s="146"/>
      <c r="F112" s="283"/>
      <c r="G112" s="283"/>
      <c r="H112" s="283"/>
      <c r="I112" s="312"/>
      <c r="J112" s="312"/>
      <c r="K112" s="304"/>
      <c r="L112" s="304"/>
    </row>
    <row r="113" spans="1:12" ht="9.75" hidden="1" customHeight="1">
      <c r="A113" s="188"/>
      <c r="B113" s="347"/>
      <c r="C113" s="348"/>
      <c r="D113" s="149"/>
      <c r="E113" s="146"/>
      <c r="F113" s="284"/>
      <c r="G113" s="284"/>
      <c r="H113" s="284"/>
      <c r="I113" s="313"/>
      <c r="J113" s="313"/>
      <c r="K113" s="197"/>
      <c r="L113" s="197"/>
    </row>
    <row r="114" spans="1:12" ht="39.75" customHeight="1">
      <c r="A114" s="186" t="s">
        <v>308</v>
      </c>
      <c r="B114" s="156" t="s">
        <v>176</v>
      </c>
      <c r="C114" s="157"/>
      <c r="D114" s="147" t="s">
        <v>190</v>
      </c>
      <c r="E114" s="150" t="s">
        <v>5</v>
      </c>
      <c r="F114" s="282">
        <v>100</v>
      </c>
      <c r="G114" s="282">
        <v>100</v>
      </c>
      <c r="H114" s="282">
        <f>G114/F114*100</f>
        <v>100</v>
      </c>
      <c r="I114" s="311">
        <f>'Приложение № 1 ОТЧЁТ'!M150</f>
        <v>409664.24</v>
      </c>
      <c r="J114" s="311">
        <f>'Приложение № 1 ОТЧЁТ'!N150</f>
        <v>378943.86</v>
      </c>
      <c r="K114" s="196">
        <f>J114/I114*100</f>
        <v>92.501083326189274</v>
      </c>
      <c r="L114" s="196" t="s">
        <v>8</v>
      </c>
    </row>
    <row r="115" spans="1:12" ht="32.5" customHeight="1">
      <c r="A115" s="187"/>
      <c r="B115" s="158"/>
      <c r="C115" s="159"/>
      <c r="D115" s="148"/>
      <c r="E115" s="151"/>
      <c r="F115" s="283"/>
      <c r="G115" s="283"/>
      <c r="H115" s="283"/>
      <c r="I115" s="312"/>
      <c r="J115" s="312"/>
      <c r="K115" s="304"/>
      <c r="L115" s="304"/>
    </row>
    <row r="116" spans="1:12" ht="38" customHeight="1">
      <c r="A116" s="187"/>
      <c r="B116" s="158"/>
      <c r="C116" s="159"/>
      <c r="D116" s="148"/>
      <c r="E116" s="151"/>
      <c r="F116" s="283"/>
      <c r="G116" s="283"/>
      <c r="H116" s="283"/>
      <c r="I116" s="312"/>
      <c r="J116" s="312"/>
      <c r="K116" s="304"/>
      <c r="L116" s="304"/>
    </row>
    <row r="117" spans="1:12" ht="57" customHeight="1">
      <c r="A117" s="187"/>
      <c r="B117" s="158"/>
      <c r="C117" s="159"/>
      <c r="D117" s="148"/>
      <c r="E117" s="151"/>
      <c r="F117" s="283"/>
      <c r="G117" s="283"/>
      <c r="H117" s="283"/>
      <c r="I117" s="312"/>
      <c r="J117" s="312"/>
      <c r="K117" s="304"/>
      <c r="L117" s="304"/>
    </row>
    <row r="118" spans="1:12" ht="76" customHeight="1">
      <c r="A118" s="188"/>
      <c r="B118" s="160"/>
      <c r="C118" s="161"/>
      <c r="D118" s="149"/>
      <c r="E118" s="152"/>
      <c r="F118" s="284"/>
      <c r="G118" s="284"/>
      <c r="H118" s="284"/>
      <c r="I118" s="313"/>
      <c r="J118" s="313"/>
      <c r="K118" s="197"/>
      <c r="L118" s="197"/>
    </row>
    <row r="119" spans="1:12" ht="86.5" customHeight="1">
      <c r="A119" s="80" t="s">
        <v>309</v>
      </c>
      <c r="B119" s="177" t="s">
        <v>293</v>
      </c>
      <c r="C119" s="177"/>
      <c r="D119" s="137" t="s">
        <v>274</v>
      </c>
      <c r="E119" s="32" t="s">
        <v>25</v>
      </c>
      <c r="F119" s="94">
        <v>1270</v>
      </c>
      <c r="G119" s="96">
        <v>1270</v>
      </c>
      <c r="H119" s="94">
        <f>G119/F119*100</f>
        <v>100</v>
      </c>
      <c r="I119" s="136">
        <f>'Приложение № 1 ОТЧЁТ'!M156</f>
        <v>1140720</v>
      </c>
      <c r="J119" s="136">
        <f>'Приложение № 1 ОТЧЁТ'!N156</f>
        <v>1140720</v>
      </c>
      <c r="K119" s="69">
        <f>J119/I119*100</f>
        <v>100</v>
      </c>
      <c r="L119" s="69" t="s">
        <v>8</v>
      </c>
    </row>
    <row r="120" spans="1:12" ht="130" customHeight="1">
      <c r="A120" s="80" t="s">
        <v>310</v>
      </c>
      <c r="B120" s="177" t="s">
        <v>294</v>
      </c>
      <c r="C120" s="177"/>
      <c r="D120" s="119" t="s">
        <v>276</v>
      </c>
      <c r="E120" s="32" t="s">
        <v>25</v>
      </c>
      <c r="F120" s="94">
        <v>1</v>
      </c>
      <c r="G120" s="96">
        <v>1</v>
      </c>
      <c r="H120" s="94">
        <f>G120/F120*100</f>
        <v>100</v>
      </c>
      <c r="I120" s="136">
        <f>'Приложение № 1 ОТЧЁТ'!M160</f>
        <v>100195</v>
      </c>
      <c r="J120" s="136">
        <f>'Приложение № 1 ОТЧЁТ'!N160</f>
        <v>100195</v>
      </c>
      <c r="K120" s="69">
        <f>J120/I120*100</f>
        <v>100</v>
      </c>
      <c r="L120" s="69" t="s">
        <v>8</v>
      </c>
    </row>
    <row r="121" spans="1:12" ht="45.75" customHeight="1">
      <c r="A121" s="329" t="s">
        <v>197</v>
      </c>
      <c r="B121" s="330"/>
      <c r="C121" s="330"/>
      <c r="D121" s="330"/>
      <c r="E121" s="330"/>
      <c r="F121" s="330"/>
      <c r="G121" s="331"/>
      <c r="H121" s="21">
        <f>(H29+H34+H39+H49+H54+H59+H64+H69+H74+H79+H84+H89+H94+H99+H104+H109+H114+H119+H120)/19</f>
        <v>100</v>
      </c>
      <c r="I121" s="294" t="s">
        <v>196</v>
      </c>
      <c r="J121" s="295"/>
      <c r="K121" s="21">
        <f>J19/I19*100</f>
        <v>99.738340003651857</v>
      </c>
      <c r="L121" s="21" t="s">
        <v>8</v>
      </c>
    </row>
    <row r="122" spans="1:12" ht="39.75" hidden="1" customHeight="1">
      <c r="A122" s="356" t="s">
        <v>198</v>
      </c>
      <c r="B122" s="358"/>
      <c r="C122" s="358"/>
      <c r="D122" s="358"/>
      <c r="E122" s="32"/>
      <c r="F122" s="306"/>
      <c r="G122" s="325"/>
      <c r="H122" s="86" t="e">
        <f>(H30+H35+H40+H50+H50+H55+H60+H65+H70+H75+H80+H85+H90+H95+H100+H105+#REF!+H110+H115+H120+#REF!+#REF!+#REF!+H121)/24</f>
        <v>#REF!</v>
      </c>
      <c r="I122" s="370"/>
      <c r="J122" s="371"/>
      <c r="K122" s="87"/>
      <c r="L122" s="21" t="s">
        <v>8</v>
      </c>
    </row>
    <row r="123" spans="1:12" ht="31.5" hidden="1" customHeight="1">
      <c r="A123" s="292" t="s">
        <v>60</v>
      </c>
      <c r="B123" s="293"/>
      <c r="C123" s="293"/>
      <c r="D123" s="293"/>
      <c r="E123" s="293"/>
      <c r="F123" s="293"/>
      <c r="G123" s="293"/>
      <c r="H123" s="293"/>
      <c r="I123" s="293"/>
      <c r="J123" s="293"/>
      <c r="K123" s="293"/>
      <c r="L123" s="293"/>
    </row>
    <row r="124" spans="1:12" ht="29.25" customHeight="1">
      <c r="A124" s="150" t="s">
        <v>69</v>
      </c>
      <c r="B124" s="332" t="s">
        <v>194</v>
      </c>
      <c r="C124" s="333"/>
      <c r="D124" s="146" t="s">
        <v>8</v>
      </c>
      <c r="E124" s="146" t="s">
        <v>8</v>
      </c>
      <c r="F124" s="282" t="s">
        <v>8</v>
      </c>
      <c r="G124" s="282" t="s">
        <v>8</v>
      </c>
      <c r="H124" s="282" t="s">
        <v>8</v>
      </c>
      <c r="I124" s="282">
        <f>I139</f>
        <v>10392629.289999999</v>
      </c>
      <c r="J124" s="282">
        <f>J139</f>
        <v>10392629.289999999</v>
      </c>
      <c r="K124" s="282" t="s">
        <v>8</v>
      </c>
      <c r="L124" s="282" t="s">
        <v>8</v>
      </c>
    </row>
    <row r="125" spans="1:12" ht="35.25" customHeight="1">
      <c r="A125" s="171"/>
      <c r="B125" s="334"/>
      <c r="C125" s="335"/>
      <c r="D125" s="146"/>
      <c r="E125" s="146"/>
      <c r="F125" s="283"/>
      <c r="G125" s="283"/>
      <c r="H125" s="283"/>
      <c r="I125" s="283"/>
      <c r="J125" s="283"/>
      <c r="K125" s="283"/>
      <c r="L125" s="283"/>
    </row>
    <row r="126" spans="1:12" ht="48.75" hidden="1" customHeight="1">
      <c r="A126" s="171"/>
      <c r="B126" s="334"/>
      <c r="C126" s="335"/>
      <c r="D126" s="146"/>
      <c r="E126" s="146"/>
      <c r="F126" s="283"/>
      <c r="G126" s="283"/>
      <c r="H126" s="283"/>
      <c r="I126" s="283"/>
      <c r="J126" s="283"/>
      <c r="K126" s="283"/>
      <c r="L126" s="283"/>
    </row>
    <row r="127" spans="1:12" ht="23.25" hidden="1" customHeight="1">
      <c r="A127" s="171"/>
      <c r="B127" s="334"/>
      <c r="C127" s="335"/>
      <c r="D127" s="146"/>
      <c r="E127" s="146"/>
      <c r="F127" s="283"/>
      <c r="G127" s="283"/>
      <c r="H127" s="283"/>
      <c r="I127" s="283"/>
      <c r="J127" s="283"/>
      <c r="K127" s="283"/>
      <c r="L127" s="283"/>
    </row>
    <row r="128" spans="1:12" ht="24.75" customHeight="1">
      <c r="A128" s="172"/>
      <c r="B128" s="336"/>
      <c r="C128" s="337"/>
      <c r="D128" s="146"/>
      <c r="E128" s="146"/>
      <c r="F128" s="284"/>
      <c r="G128" s="284"/>
      <c r="H128" s="284"/>
      <c r="I128" s="284"/>
      <c r="J128" s="284"/>
      <c r="K128" s="284"/>
      <c r="L128" s="284"/>
    </row>
    <row r="129" spans="1:12" ht="24.75" hidden="1" customHeight="1">
      <c r="A129" s="150" t="s">
        <v>39</v>
      </c>
      <c r="B129" s="248" t="s">
        <v>99</v>
      </c>
      <c r="C129" s="249"/>
      <c r="D129" s="146" t="s">
        <v>31</v>
      </c>
      <c r="E129" s="146" t="s">
        <v>62</v>
      </c>
      <c r="F129" s="16"/>
      <c r="G129" s="27">
        <f>SUM(G130:G133)</f>
        <v>0</v>
      </c>
      <c r="H129" s="24"/>
      <c r="I129" s="24"/>
      <c r="J129" s="28">
        <f>SUM(J130:J133)</f>
        <v>0</v>
      </c>
      <c r="K129" s="52"/>
      <c r="L129" s="31">
        <f>SUM(L130:L133)</f>
        <v>0</v>
      </c>
    </row>
    <row r="130" spans="1:12" ht="63" hidden="1" customHeight="1">
      <c r="A130" s="151"/>
      <c r="B130" s="250"/>
      <c r="C130" s="251"/>
      <c r="D130" s="146"/>
      <c r="E130" s="146"/>
      <c r="F130" s="16"/>
      <c r="G130" s="27">
        <f>SUM(J130:L130)</f>
        <v>0</v>
      </c>
      <c r="H130" s="24"/>
      <c r="I130" s="24"/>
      <c r="J130" s="17">
        <v>0</v>
      </c>
      <c r="K130" s="17"/>
      <c r="L130" s="31">
        <f>SUM(L131:L139)</f>
        <v>0</v>
      </c>
    </row>
    <row r="131" spans="1:12" ht="33.75" hidden="1" customHeight="1">
      <c r="A131" s="151"/>
      <c r="B131" s="250"/>
      <c r="C131" s="251"/>
      <c r="D131" s="146"/>
      <c r="E131" s="146"/>
      <c r="F131" s="16"/>
      <c r="G131" s="27">
        <f>SUM(J131:L131)</f>
        <v>0</v>
      </c>
      <c r="H131" s="24"/>
      <c r="I131" s="24"/>
      <c r="J131" s="17">
        <v>0</v>
      </c>
      <c r="K131" s="17"/>
      <c r="L131" s="31">
        <f>SUM(L132:L140)</f>
        <v>0</v>
      </c>
    </row>
    <row r="132" spans="1:12" ht="47.25" hidden="1" customHeight="1">
      <c r="A132" s="151"/>
      <c r="B132" s="250"/>
      <c r="C132" s="251"/>
      <c r="D132" s="146"/>
      <c r="E132" s="146"/>
      <c r="F132" s="16"/>
      <c r="G132" s="27">
        <f>SUM(J132:L132)</f>
        <v>0</v>
      </c>
      <c r="H132" s="24"/>
      <c r="I132" s="24"/>
      <c r="J132" s="17">
        <v>0</v>
      </c>
      <c r="K132" s="17"/>
      <c r="L132" s="31">
        <f>SUM(L133:L141)</f>
        <v>0</v>
      </c>
    </row>
    <row r="133" spans="1:12" ht="40.5" hidden="1" customHeight="1">
      <c r="A133" s="152"/>
      <c r="B133" s="252"/>
      <c r="C133" s="253"/>
      <c r="D133" s="146"/>
      <c r="E133" s="146"/>
      <c r="F133" s="16"/>
      <c r="G133" s="27">
        <f>SUM(J133:L133)</f>
        <v>0</v>
      </c>
      <c r="H133" s="24"/>
      <c r="I133" s="24"/>
      <c r="J133" s="17">
        <v>0</v>
      </c>
      <c r="K133" s="17"/>
      <c r="L133" s="31">
        <f>SUM(L139:L142)</f>
        <v>0</v>
      </c>
    </row>
    <row r="134" spans="1:12" ht="23.5" customHeight="1">
      <c r="A134" s="316" t="s">
        <v>247</v>
      </c>
      <c r="B134" s="317"/>
      <c r="C134" s="317"/>
      <c r="D134" s="317"/>
      <c r="E134" s="317"/>
      <c r="F134" s="317"/>
      <c r="G134" s="317"/>
      <c r="H134" s="317"/>
      <c r="I134" s="317"/>
      <c r="J134" s="317"/>
      <c r="K134" s="317"/>
      <c r="L134" s="318"/>
    </row>
    <row r="135" spans="1:12" ht="12" customHeight="1">
      <c r="A135" s="319"/>
      <c r="B135" s="320"/>
      <c r="C135" s="320"/>
      <c r="D135" s="320"/>
      <c r="E135" s="320"/>
      <c r="F135" s="320"/>
      <c r="G135" s="320"/>
      <c r="H135" s="320"/>
      <c r="I135" s="320"/>
      <c r="J135" s="320"/>
      <c r="K135" s="320"/>
      <c r="L135" s="321"/>
    </row>
    <row r="136" spans="1:12" ht="40.5" hidden="1" customHeight="1">
      <c r="A136" s="319"/>
      <c r="B136" s="320"/>
      <c r="C136" s="320"/>
      <c r="D136" s="320"/>
      <c r="E136" s="320"/>
      <c r="F136" s="320"/>
      <c r="G136" s="320"/>
      <c r="H136" s="320"/>
      <c r="I136" s="320"/>
      <c r="J136" s="320"/>
      <c r="K136" s="320"/>
      <c r="L136" s="321"/>
    </row>
    <row r="137" spans="1:12" ht="40.5" hidden="1" customHeight="1">
      <c r="A137" s="319"/>
      <c r="B137" s="320"/>
      <c r="C137" s="320"/>
      <c r="D137" s="320"/>
      <c r="E137" s="320"/>
      <c r="F137" s="320"/>
      <c r="G137" s="320"/>
      <c r="H137" s="320"/>
      <c r="I137" s="320"/>
      <c r="J137" s="320"/>
      <c r="K137" s="320"/>
      <c r="L137" s="321"/>
    </row>
    <row r="138" spans="1:12" ht="40.5" hidden="1" customHeight="1">
      <c r="A138" s="322"/>
      <c r="B138" s="323"/>
      <c r="C138" s="323"/>
      <c r="D138" s="323"/>
      <c r="E138" s="323"/>
      <c r="F138" s="323"/>
      <c r="G138" s="323"/>
      <c r="H138" s="323"/>
      <c r="I138" s="323"/>
      <c r="J138" s="323"/>
      <c r="K138" s="323"/>
      <c r="L138" s="324"/>
    </row>
    <row r="139" spans="1:12" ht="27.75" customHeight="1">
      <c r="A139" s="150" t="s">
        <v>40</v>
      </c>
      <c r="B139" s="156" t="s">
        <v>245</v>
      </c>
      <c r="C139" s="157"/>
      <c r="D139" s="147" t="s">
        <v>18</v>
      </c>
      <c r="E139" s="146" t="s">
        <v>139</v>
      </c>
      <c r="F139" s="326">
        <v>4</v>
      </c>
      <c r="G139" s="198">
        <v>4</v>
      </c>
      <c r="H139" s="196">
        <f>G139/F139*100</f>
        <v>100</v>
      </c>
      <c r="I139" s="196">
        <f>'Приложение № 1 ОТЧЁТ'!M181</f>
        <v>10392629.289999999</v>
      </c>
      <c r="J139" s="196">
        <f>'Приложение № 1 ОТЧЁТ'!N181</f>
        <v>10392629.289999999</v>
      </c>
      <c r="K139" s="196">
        <f>J139/I139*100</f>
        <v>100</v>
      </c>
      <c r="L139" s="196" t="s">
        <v>8</v>
      </c>
    </row>
    <row r="140" spans="1:12" ht="20.25" customHeight="1">
      <c r="A140" s="151"/>
      <c r="B140" s="158"/>
      <c r="C140" s="159"/>
      <c r="D140" s="148"/>
      <c r="E140" s="146"/>
      <c r="F140" s="327"/>
      <c r="G140" s="199"/>
      <c r="H140" s="304"/>
      <c r="I140" s="304"/>
      <c r="J140" s="304"/>
      <c r="K140" s="304"/>
      <c r="L140" s="304"/>
    </row>
    <row r="141" spans="1:12" ht="47" customHeight="1">
      <c r="A141" s="151"/>
      <c r="B141" s="158"/>
      <c r="C141" s="159"/>
      <c r="D141" s="148"/>
      <c r="E141" s="146"/>
      <c r="F141" s="327"/>
      <c r="G141" s="199"/>
      <c r="H141" s="304"/>
      <c r="I141" s="304"/>
      <c r="J141" s="304"/>
      <c r="K141" s="304"/>
      <c r="L141" s="304"/>
    </row>
    <row r="142" spans="1:12" ht="107.5" customHeight="1">
      <c r="A142" s="151"/>
      <c r="B142" s="158"/>
      <c r="C142" s="159"/>
      <c r="D142" s="148"/>
      <c r="E142" s="146"/>
      <c r="F142" s="327"/>
      <c r="G142" s="199"/>
      <c r="H142" s="304"/>
      <c r="I142" s="304"/>
      <c r="J142" s="304"/>
      <c r="K142" s="304"/>
      <c r="L142" s="304"/>
    </row>
    <row r="143" spans="1:12" ht="27.75" customHeight="1">
      <c r="A143" s="152"/>
      <c r="B143" s="160"/>
      <c r="C143" s="161"/>
      <c r="D143" s="149"/>
      <c r="E143" s="146"/>
      <c r="F143" s="328"/>
      <c r="G143" s="200"/>
      <c r="H143" s="197"/>
      <c r="I143" s="197"/>
      <c r="J143" s="197"/>
      <c r="K143" s="197"/>
      <c r="L143" s="197"/>
    </row>
    <row r="144" spans="1:12" ht="30.75" customHeight="1">
      <c r="A144" s="308" t="s">
        <v>199</v>
      </c>
      <c r="B144" s="309"/>
      <c r="C144" s="309"/>
      <c r="D144" s="309"/>
      <c r="E144" s="309"/>
      <c r="F144" s="309"/>
      <c r="G144" s="310"/>
      <c r="H144" s="20">
        <f>H139/1</f>
        <v>100</v>
      </c>
      <c r="I144" s="294" t="s">
        <v>196</v>
      </c>
      <c r="J144" s="295"/>
      <c r="K144" s="20">
        <f>J124/I124*100</f>
        <v>100</v>
      </c>
      <c r="L144" s="21" t="s">
        <v>8</v>
      </c>
    </row>
    <row r="145" spans="1:12" ht="30.75" hidden="1" customHeight="1">
      <c r="A145" s="292" t="s">
        <v>138</v>
      </c>
      <c r="B145" s="293"/>
      <c r="C145" s="293"/>
      <c r="D145" s="297"/>
      <c r="E145" s="32" t="s">
        <v>139</v>
      </c>
      <c r="F145" s="359">
        <v>1</v>
      </c>
      <c r="G145" s="360"/>
      <c r="H145" s="26" t="s">
        <v>8</v>
      </c>
      <c r="I145" s="26" t="s">
        <v>8</v>
      </c>
      <c r="J145" s="20" t="s">
        <v>8</v>
      </c>
      <c r="K145" s="20" t="s">
        <v>8</v>
      </c>
      <c r="L145" s="21" t="s">
        <v>8</v>
      </c>
    </row>
    <row r="146" spans="1:12" s="5" customFormat="1" ht="30" hidden="1" customHeight="1">
      <c r="A146" s="177"/>
      <c r="B146" s="177"/>
      <c r="C146" s="177"/>
      <c r="D146" s="177"/>
      <c r="E146" s="177"/>
      <c r="F146" s="177"/>
      <c r="G146" s="177"/>
      <c r="H146" s="177"/>
      <c r="I146" s="177"/>
      <c r="J146" s="177"/>
      <c r="K146" s="177"/>
      <c r="L146" s="177"/>
    </row>
    <row r="147" spans="1:12" s="5" customFormat="1" ht="74" customHeight="1">
      <c r="A147" s="138" t="s">
        <v>65</v>
      </c>
      <c r="B147" s="285" t="s">
        <v>154</v>
      </c>
      <c r="C147" s="286"/>
      <c r="D147" s="138" t="s">
        <v>8</v>
      </c>
      <c r="E147" s="128" t="s">
        <v>8</v>
      </c>
      <c r="F147" s="128" t="s">
        <v>8</v>
      </c>
      <c r="G147" s="128" t="s">
        <v>8</v>
      </c>
      <c r="H147" s="128" t="s">
        <v>8</v>
      </c>
      <c r="I147" s="124">
        <f>I152</f>
        <v>1787796.33</v>
      </c>
      <c r="J147" s="124">
        <f>J152</f>
        <v>1787796.33</v>
      </c>
      <c r="K147" s="128" t="s">
        <v>8</v>
      </c>
      <c r="L147" s="128" t="s">
        <v>8</v>
      </c>
    </row>
    <row r="148" spans="1:12" s="5" customFormat="1" ht="30" customHeight="1">
      <c r="A148" s="156" t="s">
        <v>247</v>
      </c>
      <c r="B148" s="287"/>
      <c r="C148" s="287"/>
      <c r="D148" s="287"/>
      <c r="E148" s="287"/>
      <c r="F148" s="287"/>
      <c r="G148" s="287"/>
      <c r="H148" s="287"/>
      <c r="I148" s="287"/>
      <c r="J148" s="287"/>
      <c r="K148" s="287"/>
      <c r="L148" s="157"/>
    </row>
    <row r="149" spans="1:12" s="5" customFormat="1" ht="30" hidden="1" customHeight="1">
      <c r="A149" s="139"/>
      <c r="B149" s="121"/>
      <c r="C149" s="122"/>
      <c r="D149" s="139"/>
      <c r="E149" s="119"/>
      <c r="F149" s="119"/>
      <c r="G149" s="119"/>
      <c r="H149" s="119"/>
      <c r="I149" s="119"/>
      <c r="J149" s="119"/>
      <c r="K149" s="119"/>
      <c r="L149" s="119"/>
    </row>
    <row r="150" spans="1:12" s="5" customFormat="1" ht="30" hidden="1" customHeight="1">
      <c r="A150" s="139"/>
      <c r="B150" s="121"/>
      <c r="C150" s="122"/>
      <c r="D150" s="139"/>
      <c r="E150" s="119"/>
      <c r="F150" s="119"/>
      <c r="G150" s="119"/>
      <c r="H150" s="119"/>
      <c r="I150" s="119"/>
      <c r="J150" s="119"/>
      <c r="K150" s="119"/>
      <c r="L150" s="119"/>
    </row>
    <row r="151" spans="1:12" s="5" customFormat="1" ht="30" hidden="1" customHeight="1">
      <c r="A151" s="139"/>
      <c r="B151" s="121"/>
      <c r="C151" s="122"/>
      <c r="D151" s="139"/>
      <c r="E151" s="119"/>
      <c r="F151" s="119"/>
      <c r="G151" s="119"/>
      <c r="H151" s="119"/>
      <c r="I151" s="119"/>
      <c r="J151" s="119"/>
      <c r="K151" s="119"/>
      <c r="L151" s="119"/>
    </row>
    <row r="152" spans="1:12" s="5" customFormat="1" ht="96" customHeight="1">
      <c r="A152" s="128" t="s">
        <v>43</v>
      </c>
      <c r="B152" s="288" t="s">
        <v>311</v>
      </c>
      <c r="C152" s="288"/>
      <c r="D152" s="128" t="s">
        <v>279</v>
      </c>
      <c r="E152" s="128" t="s">
        <v>139</v>
      </c>
      <c r="F152" s="128">
        <v>1</v>
      </c>
      <c r="G152" s="128">
        <v>1</v>
      </c>
      <c r="H152" s="118">
        <f>F152/G152*100</f>
        <v>100</v>
      </c>
      <c r="I152" s="124">
        <f>'Приложение № 1 ОТЧЁТ'!M197</f>
        <v>1787796.33</v>
      </c>
      <c r="J152" s="124">
        <f>'Приложение № 1 ОТЧЁТ'!N197</f>
        <v>1787796.33</v>
      </c>
      <c r="K152" s="118">
        <f>J152/I152*100</f>
        <v>100</v>
      </c>
      <c r="L152" s="128" t="s">
        <v>8</v>
      </c>
    </row>
    <row r="153" spans="1:12" s="5" customFormat="1" ht="36" customHeight="1">
      <c r="A153" s="289" t="s">
        <v>312</v>
      </c>
      <c r="B153" s="290"/>
      <c r="C153" s="290"/>
      <c r="D153" s="290"/>
      <c r="E153" s="290"/>
      <c r="F153" s="290"/>
      <c r="G153" s="291"/>
      <c r="H153" s="118">
        <f>H152/1</f>
        <v>100</v>
      </c>
      <c r="I153" s="285" t="s">
        <v>196</v>
      </c>
      <c r="J153" s="286"/>
      <c r="K153" s="118">
        <f>J152/I152*100</f>
        <v>100</v>
      </c>
      <c r="L153" s="128" t="s">
        <v>8</v>
      </c>
    </row>
    <row r="154" spans="1:12" s="5" customFormat="1" ht="96" hidden="1" customHeight="1">
      <c r="A154" s="128"/>
      <c r="B154" s="128"/>
      <c r="C154" s="128"/>
      <c r="D154" s="128"/>
      <c r="E154" s="119"/>
      <c r="F154" s="119"/>
      <c r="G154" s="119"/>
      <c r="H154" s="119"/>
      <c r="I154" s="119"/>
      <c r="J154" s="119"/>
      <c r="K154" s="119"/>
      <c r="L154" s="119"/>
    </row>
    <row r="155" spans="1:12" s="5" customFormat="1" ht="96" hidden="1" customHeight="1">
      <c r="A155" s="128"/>
      <c r="B155" s="128"/>
      <c r="C155" s="128"/>
      <c r="D155" s="128"/>
      <c r="E155" s="119"/>
      <c r="F155" s="119"/>
      <c r="G155" s="119"/>
      <c r="H155" s="119"/>
      <c r="I155" s="119"/>
      <c r="J155" s="119"/>
      <c r="K155" s="119"/>
      <c r="L155" s="119"/>
    </row>
    <row r="156" spans="1:12" s="5" customFormat="1" ht="96" hidden="1" customHeight="1">
      <c r="A156" s="128"/>
      <c r="B156" s="128"/>
      <c r="C156" s="128"/>
      <c r="D156" s="128"/>
      <c r="E156" s="119"/>
      <c r="F156" s="119"/>
      <c r="G156" s="119"/>
      <c r="H156" s="119"/>
      <c r="I156" s="119"/>
      <c r="J156" s="119"/>
      <c r="K156" s="119"/>
      <c r="L156" s="119"/>
    </row>
    <row r="157" spans="1:12" s="5" customFormat="1" ht="96" hidden="1" customHeight="1">
      <c r="A157" s="128"/>
      <c r="B157" s="128"/>
      <c r="C157" s="128"/>
      <c r="D157" s="128"/>
      <c r="E157" s="119"/>
      <c r="F157" s="119"/>
      <c r="G157" s="119"/>
      <c r="H157" s="119"/>
      <c r="I157" s="119"/>
      <c r="J157" s="119"/>
      <c r="K157" s="119"/>
      <c r="L157" s="119"/>
    </row>
    <row r="158" spans="1:12" s="5" customFormat="1" ht="30" customHeight="1">
      <c r="A158" s="146" t="s">
        <v>68</v>
      </c>
      <c r="B158" s="314" t="s">
        <v>97</v>
      </c>
      <c r="C158" s="314"/>
      <c r="D158" s="146" t="s">
        <v>8</v>
      </c>
      <c r="E158" s="146" t="s">
        <v>8</v>
      </c>
      <c r="F158" s="298" t="s">
        <v>8</v>
      </c>
      <c r="G158" s="298" t="s">
        <v>8</v>
      </c>
      <c r="H158" s="298" t="s">
        <v>8</v>
      </c>
      <c r="I158" s="298">
        <f>I168</f>
        <v>22787946.780000001</v>
      </c>
      <c r="J158" s="298">
        <f>J168</f>
        <v>21687198.960000001</v>
      </c>
      <c r="K158" s="298" t="s">
        <v>8</v>
      </c>
      <c r="L158" s="298" t="s">
        <v>8</v>
      </c>
    </row>
    <row r="159" spans="1:12" s="5" customFormat="1" ht="56.25" customHeight="1">
      <c r="A159" s="146"/>
      <c r="B159" s="314"/>
      <c r="C159" s="314"/>
      <c r="D159" s="146"/>
      <c r="E159" s="146"/>
      <c r="F159" s="298"/>
      <c r="G159" s="298"/>
      <c r="H159" s="298"/>
      <c r="I159" s="298"/>
      <c r="J159" s="298"/>
      <c r="K159" s="298"/>
      <c r="L159" s="298"/>
    </row>
    <row r="160" spans="1:12" s="5" customFormat="1" ht="6" customHeight="1">
      <c r="A160" s="146"/>
      <c r="B160" s="314"/>
      <c r="C160" s="314"/>
      <c r="D160" s="146"/>
      <c r="E160" s="146"/>
      <c r="F160" s="298"/>
      <c r="G160" s="298"/>
      <c r="H160" s="298"/>
      <c r="I160" s="298"/>
      <c r="J160" s="298"/>
      <c r="K160" s="298"/>
      <c r="L160" s="298"/>
    </row>
    <row r="161" spans="1:12" s="5" customFormat="1" ht="9" hidden="1" customHeight="1">
      <c r="A161" s="146"/>
      <c r="B161" s="314"/>
      <c r="C161" s="314"/>
      <c r="D161" s="146"/>
      <c r="E161" s="146"/>
      <c r="F161" s="298"/>
      <c r="G161" s="298"/>
      <c r="H161" s="298"/>
      <c r="I161" s="298"/>
      <c r="J161" s="298"/>
      <c r="K161" s="298"/>
      <c r="L161" s="298"/>
    </row>
    <row r="162" spans="1:12" s="5" customFormat="1" ht="8" customHeight="1">
      <c r="A162" s="146"/>
      <c r="B162" s="314"/>
      <c r="C162" s="314"/>
      <c r="D162" s="146"/>
      <c r="E162" s="146"/>
      <c r="F162" s="298"/>
      <c r="G162" s="298"/>
      <c r="H162" s="298"/>
      <c r="I162" s="298"/>
      <c r="J162" s="298"/>
      <c r="K162" s="298"/>
      <c r="L162" s="298"/>
    </row>
    <row r="163" spans="1:12" s="5" customFormat="1" ht="27" customHeight="1">
      <c r="A163" s="316" t="s">
        <v>247</v>
      </c>
      <c r="B163" s="317"/>
      <c r="C163" s="317"/>
      <c r="D163" s="317"/>
      <c r="E163" s="317"/>
      <c r="F163" s="317"/>
      <c r="G163" s="317"/>
      <c r="H163" s="317"/>
      <c r="I163" s="317"/>
      <c r="J163" s="317"/>
      <c r="K163" s="317"/>
      <c r="L163" s="318"/>
    </row>
    <row r="164" spans="1:12" s="5" customFormat="1" ht="9" customHeight="1">
      <c r="A164" s="319"/>
      <c r="B164" s="320"/>
      <c r="C164" s="320"/>
      <c r="D164" s="320"/>
      <c r="E164" s="320"/>
      <c r="F164" s="320"/>
      <c r="G164" s="320"/>
      <c r="H164" s="320"/>
      <c r="I164" s="320"/>
      <c r="J164" s="320"/>
      <c r="K164" s="320"/>
      <c r="L164" s="321"/>
    </row>
    <row r="165" spans="1:12" s="5" customFormat="1" ht="41" hidden="1" customHeight="1">
      <c r="A165" s="319"/>
      <c r="B165" s="320"/>
      <c r="C165" s="320"/>
      <c r="D165" s="320"/>
      <c r="E165" s="320"/>
      <c r="F165" s="320"/>
      <c r="G165" s="320"/>
      <c r="H165" s="320"/>
      <c r="I165" s="320"/>
      <c r="J165" s="320"/>
      <c r="K165" s="320"/>
      <c r="L165" s="321"/>
    </row>
    <row r="166" spans="1:12" s="5" customFormat="1" ht="41" hidden="1" customHeight="1">
      <c r="A166" s="319"/>
      <c r="B166" s="320"/>
      <c r="C166" s="320"/>
      <c r="D166" s="320"/>
      <c r="E166" s="320"/>
      <c r="F166" s="320"/>
      <c r="G166" s="320"/>
      <c r="H166" s="320"/>
      <c r="I166" s="320"/>
      <c r="J166" s="320"/>
      <c r="K166" s="320"/>
      <c r="L166" s="321"/>
    </row>
    <row r="167" spans="1:12" s="5" customFormat="1" ht="14" hidden="1" customHeight="1">
      <c r="A167" s="322"/>
      <c r="B167" s="323"/>
      <c r="C167" s="323"/>
      <c r="D167" s="323"/>
      <c r="E167" s="323"/>
      <c r="F167" s="323"/>
      <c r="G167" s="323"/>
      <c r="H167" s="323"/>
      <c r="I167" s="323"/>
      <c r="J167" s="323"/>
      <c r="K167" s="323"/>
      <c r="L167" s="324"/>
    </row>
    <row r="168" spans="1:12" ht="27" customHeight="1">
      <c r="A168" s="150" t="s">
        <v>66</v>
      </c>
      <c r="B168" s="173" t="s">
        <v>252</v>
      </c>
      <c r="C168" s="215"/>
      <c r="D168" s="257" t="s">
        <v>78</v>
      </c>
      <c r="E168" s="146" t="s">
        <v>5</v>
      </c>
      <c r="F168" s="282">
        <v>100</v>
      </c>
      <c r="G168" s="196">
        <v>100</v>
      </c>
      <c r="H168" s="196">
        <f>G168/F168*100</f>
        <v>100</v>
      </c>
      <c r="I168" s="196">
        <f>'Приложение № 1 ОТЧЁТ'!M208</f>
        <v>22787946.780000001</v>
      </c>
      <c r="J168" s="196">
        <f>'Приложение № 1 ОТЧЁТ'!N208</f>
        <v>21687198.960000001</v>
      </c>
      <c r="K168" s="282">
        <f>J168/I168*100</f>
        <v>95.169605095944505</v>
      </c>
      <c r="L168" s="282" t="s">
        <v>8</v>
      </c>
    </row>
    <row r="169" spans="1:12" ht="58.5" customHeight="1">
      <c r="A169" s="151"/>
      <c r="B169" s="216"/>
      <c r="C169" s="217"/>
      <c r="D169" s="258"/>
      <c r="E169" s="146"/>
      <c r="F169" s="283"/>
      <c r="G169" s="304"/>
      <c r="H169" s="304"/>
      <c r="I169" s="304"/>
      <c r="J169" s="304"/>
      <c r="K169" s="283"/>
      <c r="L169" s="283"/>
    </row>
    <row r="170" spans="1:12" ht="38.25" customHeight="1">
      <c r="A170" s="151"/>
      <c r="B170" s="216"/>
      <c r="C170" s="217"/>
      <c r="D170" s="258"/>
      <c r="E170" s="146"/>
      <c r="F170" s="283"/>
      <c r="G170" s="304"/>
      <c r="H170" s="304"/>
      <c r="I170" s="304"/>
      <c r="J170" s="304"/>
      <c r="K170" s="283"/>
      <c r="L170" s="283"/>
    </row>
    <row r="171" spans="1:12" ht="24" customHeight="1">
      <c r="A171" s="151"/>
      <c r="B171" s="216"/>
      <c r="C171" s="217"/>
      <c r="D171" s="258"/>
      <c r="E171" s="146"/>
      <c r="F171" s="283"/>
      <c r="G171" s="304"/>
      <c r="H171" s="304"/>
      <c r="I171" s="304"/>
      <c r="J171" s="304"/>
      <c r="K171" s="283"/>
      <c r="L171" s="283"/>
    </row>
    <row r="172" spans="1:12" ht="46.5" hidden="1" customHeight="1">
      <c r="A172" s="152"/>
      <c r="B172" s="218"/>
      <c r="C172" s="219"/>
      <c r="D172" s="259"/>
      <c r="E172" s="146"/>
      <c r="F172" s="284"/>
      <c r="G172" s="197"/>
      <c r="H172" s="197"/>
      <c r="I172" s="197"/>
      <c r="J172" s="197"/>
      <c r="K172" s="284"/>
      <c r="L172" s="284"/>
    </row>
    <row r="173" spans="1:12" ht="35.25" customHeight="1">
      <c r="A173" s="329" t="s">
        <v>200</v>
      </c>
      <c r="B173" s="330"/>
      <c r="C173" s="330"/>
      <c r="D173" s="330"/>
      <c r="E173" s="330"/>
      <c r="F173" s="330"/>
      <c r="G173" s="331"/>
      <c r="H173" s="21">
        <f>H168/1</f>
        <v>100</v>
      </c>
      <c r="I173" s="294" t="s">
        <v>196</v>
      </c>
      <c r="J173" s="363"/>
      <c r="K173" s="34">
        <f>J158/I158*100</f>
        <v>95.169605095944505</v>
      </c>
      <c r="L173" s="33" t="s">
        <v>8</v>
      </c>
    </row>
    <row r="174" spans="1:12" ht="35.25" hidden="1" customHeight="1">
      <c r="A174" s="356" t="s">
        <v>138</v>
      </c>
      <c r="B174" s="358"/>
      <c r="C174" s="358"/>
      <c r="D174" s="357"/>
      <c r="E174" s="32" t="s">
        <v>139</v>
      </c>
      <c r="F174" s="351">
        <v>1</v>
      </c>
      <c r="G174" s="352"/>
      <c r="H174" s="19" t="s">
        <v>8</v>
      </c>
      <c r="I174" s="19" t="s">
        <v>8</v>
      </c>
      <c r="J174" s="19" t="s">
        <v>8</v>
      </c>
      <c r="K174" s="48" t="s">
        <v>8</v>
      </c>
      <c r="L174" s="33" t="s">
        <v>8</v>
      </c>
    </row>
    <row r="175" spans="1:12" ht="35.25" hidden="1" customHeight="1">
      <c r="A175" s="356"/>
      <c r="B175" s="358"/>
      <c r="C175" s="358"/>
      <c r="D175" s="358"/>
      <c r="E175" s="358"/>
      <c r="F175" s="358"/>
      <c r="G175" s="358"/>
      <c r="H175" s="358"/>
      <c r="I175" s="358"/>
      <c r="J175" s="358"/>
      <c r="K175" s="358"/>
      <c r="L175" s="357"/>
    </row>
    <row r="176" spans="1:12" ht="63.5" customHeight="1">
      <c r="A176" s="80" t="s">
        <v>179</v>
      </c>
      <c r="B176" s="356" t="s">
        <v>181</v>
      </c>
      <c r="C176" s="357"/>
      <c r="D176" s="83" t="s">
        <v>8</v>
      </c>
      <c r="E176" s="32" t="s">
        <v>8</v>
      </c>
      <c r="F176" s="84" t="s">
        <v>8</v>
      </c>
      <c r="G176" s="85" t="s">
        <v>8</v>
      </c>
      <c r="H176" s="21" t="s">
        <v>8</v>
      </c>
      <c r="I176" s="21">
        <f>I178</f>
        <v>5010631.0199999996</v>
      </c>
      <c r="J176" s="21">
        <f>J178</f>
        <v>5010630.83</v>
      </c>
      <c r="K176" s="48" t="s">
        <v>8</v>
      </c>
      <c r="L176" s="33" t="s">
        <v>8</v>
      </c>
    </row>
    <row r="177" spans="1:12" ht="40.5" customHeight="1">
      <c r="A177" s="353" t="s">
        <v>247</v>
      </c>
      <c r="B177" s="354"/>
      <c r="C177" s="354"/>
      <c r="D177" s="354"/>
      <c r="E177" s="354"/>
      <c r="F177" s="354"/>
      <c r="G177" s="354"/>
      <c r="H177" s="354"/>
      <c r="I177" s="354"/>
      <c r="J177" s="354"/>
      <c r="K177" s="354"/>
      <c r="L177" s="355"/>
    </row>
    <row r="178" spans="1:12" ht="121.5" customHeight="1">
      <c r="A178" s="80" t="s">
        <v>180</v>
      </c>
      <c r="B178" s="349" t="s">
        <v>253</v>
      </c>
      <c r="C178" s="350"/>
      <c r="D178" s="95" t="s">
        <v>280</v>
      </c>
      <c r="E178" s="32" t="s">
        <v>139</v>
      </c>
      <c r="F178" s="84">
        <v>18</v>
      </c>
      <c r="G178" s="85">
        <v>18</v>
      </c>
      <c r="H178" s="21">
        <f>G178/F178*100</f>
        <v>100</v>
      </c>
      <c r="I178" s="21">
        <f>'Приложение № 1 ОТЧЁТ'!M224</f>
        <v>5010631.0199999996</v>
      </c>
      <c r="J178" s="126">
        <f>'Приложение № 1 ОТЧЁТ'!N224</f>
        <v>5010630.83</v>
      </c>
      <c r="K178" s="97">
        <f>J178/I178*100</f>
        <v>99.999996208062441</v>
      </c>
      <c r="L178" s="33" t="s">
        <v>8</v>
      </c>
    </row>
    <row r="179" spans="1:12" ht="38" customHeight="1">
      <c r="A179" s="329" t="s">
        <v>201</v>
      </c>
      <c r="B179" s="330"/>
      <c r="C179" s="330"/>
      <c r="D179" s="330"/>
      <c r="E179" s="330"/>
      <c r="F179" s="330"/>
      <c r="G179" s="331"/>
      <c r="H179" s="21">
        <f>H178/1</f>
        <v>100</v>
      </c>
      <c r="I179" s="294" t="s">
        <v>196</v>
      </c>
      <c r="J179" s="363"/>
      <c r="K179" s="97">
        <f>J176/I176*100</f>
        <v>99.999996208062441</v>
      </c>
      <c r="L179" s="33" t="s">
        <v>8</v>
      </c>
    </row>
    <row r="180" spans="1:12" ht="38" hidden="1" customHeight="1">
      <c r="A180" s="364" t="s">
        <v>138</v>
      </c>
      <c r="B180" s="365"/>
      <c r="C180" s="365"/>
      <c r="D180" s="366"/>
      <c r="E180" s="81"/>
      <c r="F180" s="98"/>
      <c r="G180" s="99"/>
      <c r="H180" s="22"/>
      <c r="I180" s="22"/>
      <c r="J180" s="22"/>
      <c r="K180" s="100"/>
      <c r="L180" s="49"/>
    </row>
    <row r="181" spans="1:12" ht="39" customHeight="1">
      <c r="A181" s="314" t="s">
        <v>202</v>
      </c>
      <c r="B181" s="314"/>
      <c r="C181" s="314"/>
      <c r="D181" s="314"/>
      <c r="E181" s="314"/>
      <c r="F181" s="314"/>
      <c r="G181" s="314"/>
      <c r="H181" s="34">
        <f>(H179+H173+H144+H121+H153)/5</f>
        <v>100</v>
      </c>
      <c r="I181" s="146" t="s">
        <v>203</v>
      </c>
      <c r="J181" s="146"/>
      <c r="K181" s="34">
        <f>(K179+K173+K144+K121+K153)/5</f>
        <v>98.981588261531755</v>
      </c>
      <c r="L181" s="33" t="s">
        <v>8</v>
      </c>
    </row>
    <row r="182" spans="1:12" ht="35.25" customHeight="1">
      <c r="A182" s="314" t="s">
        <v>262</v>
      </c>
      <c r="B182" s="314"/>
      <c r="C182" s="314"/>
      <c r="D182" s="314"/>
      <c r="E182" s="314"/>
      <c r="F182" s="314"/>
      <c r="G182" s="314"/>
      <c r="H182" s="314"/>
      <c r="I182" s="314"/>
      <c r="J182" s="314"/>
      <c r="K182" s="314"/>
      <c r="L182" s="34">
        <f>H181*0.8+K181*0.2</f>
        <v>99.796317652306357</v>
      </c>
    </row>
    <row r="183" spans="1:12" ht="24.75" customHeight="1">
      <c r="A183" s="155" t="s">
        <v>11</v>
      </c>
      <c r="B183" s="155"/>
      <c r="C183" s="155"/>
      <c r="D183" s="155"/>
      <c r="E183" s="155"/>
      <c r="F183" s="155"/>
      <c r="G183" s="155"/>
      <c r="H183" s="155"/>
      <c r="I183" s="155"/>
      <c r="J183" s="155"/>
      <c r="K183" s="155"/>
      <c r="L183" s="155"/>
    </row>
    <row r="184" spans="1:12" s="8" customFormat="1" ht="33" customHeight="1">
      <c r="A184" s="150" t="s">
        <v>59</v>
      </c>
      <c r="B184" s="173" t="s">
        <v>98</v>
      </c>
      <c r="C184" s="315"/>
      <c r="D184" s="146" t="s">
        <v>8</v>
      </c>
      <c r="E184" s="146" t="s">
        <v>8</v>
      </c>
      <c r="F184" s="282" t="s">
        <v>8</v>
      </c>
      <c r="G184" s="282" t="s">
        <v>8</v>
      </c>
      <c r="H184" s="282" t="s">
        <v>8</v>
      </c>
      <c r="I184" s="282">
        <f>I194+I199+I204+I219</f>
        <v>19519283</v>
      </c>
      <c r="J184" s="282">
        <f>+J194+J199+J204+J219</f>
        <v>19056965.199999999</v>
      </c>
      <c r="K184" s="282" t="s">
        <v>8</v>
      </c>
      <c r="L184" s="282" t="s">
        <v>8</v>
      </c>
    </row>
    <row r="185" spans="1:12" s="9" customFormat="1" ht="12.75" customHeight="1">
      <c r="A185" s="261"/>
      <c r="B185" s="264"/>
      <c r="C185" s="263"/>
      <c r="D185" s="146"/>
      <c r="E185" s="146"/>
      <c r="F185" s="283"/>
      <c r="G185" s="283"/>
      <c r="H185" s="283"/>
      <c r="I185" s="283"/>
      <c r="J185" s="283"/>
      <c r="K185" s="283"/>
      <c r="L185" s="283"/>
    </row>
    <row r="186" spans="1:12" s="9" customFormat="1" ht="36.75" customHeight="1">
      <c r="A186" s="261"/>
      <c r="B186" s="264"/>
      <c r="C186" s="263"/>
      <c r="D186" s="146"/>
      <c r="E186" s="146"/>
      <c r="F186" s="283"/>
      <c r="G186" s="283"/>
      <c r="H186" s="283"/>
      <c r="I186" s="283"/>
      <c r="J186" s="283"/>
      <c r="K186" s="283"/>
      <c r="L186" s="283"/>
    </row>
    <row r="187" spans="1:12" s="9" customFormat="1" ht="2.5" customHeight="1">
      <c r="A187" s="261"/>
      <c r="B187" s="264"/>
      <c r="C187" s="263"/>
      <c r="D187" s="146"/>
      <c r="E187" s="146"/>
      <c r="F187" s="283"/>
      <c r="G187" s="283"/>
      <c r="H187" s="283"/>
      <c r="I187" s="283"/>
      <c r="J187" s="283"/>
      <c r="K187" s="283"/>
      <c r="L187" s="283"/>
    </row>
    <row r="188" spans="1:12" s="9" customFormat="1" ht="3" customHeight="1">
      <c r="A188" s="262"/>
      <c r="B188" s="265"/>
      <c r="C188" s="266"/>
      <c r="D188" s="146"/>
      <c r="E188" s="146"/>
      <c r="F188" s="284"/>
      <c r="G188" s="284"/>
      <c r="H188" s="284"/>
      <c r="I188" s="284"/>
      <c r="J188" s="284"/>
      <c r="K188" s="284"/>
      <c r="L188" s="284"/>
    </row>
    <row r="189" spans="1:12" s="9" customFormat="1" ht="3" customHeight="1">
      <c r="A189" s="316" t="s">
        <v>247</v>
      </c>
      <c r="B189" s="317"/>
      <c r="C189" s="317"/>
      <c r="D189" s="317"/>
      <c r="E189" s="317"/>
      <c r="F189" s="317"/>
      <c r="G189" s="317"/>
      <c r="H189" s="317"/>
      <c r="I189" s="317"/>
      <c r="J189" s="317"/>
      <c r="K189" s="317"/>
      <c r="L189" s="318"/>
    </row>
    <row r="190" spans="1:12" s="9" customFormat="1" ht="3" customHeight="1">
      <c r="A190" s="319"/>
      <c r="B190" s="320"/>
      <c r="C190" s="320"/>
      <c r="D190" s="320"/>
      <c r="E190" s="320"/>
      <c r="F190" s="320"/>
      <c r="G190" s="320"/>
      <c r="H190" s="320"/>
      <c r="I190" s="320"/>
      <c r="J190" s="320"/>
      <c r="K190" s="320"/>
      <c r="L190" s="321"/>
    </row>
    <row r="191" spans="1:12" s="9" customFormat="1" ht="3" customHeight="1">
      <c r="A191" s="319"/>
      <c r="B191" s="320"/>
      <c r="C191" s="320"/>
      <c r="D191" s="320"/>
      <c r="E191" s="320"/>
      <c r="F191" s="320"/>
      <c r="G191" s="320"/>
      <c r="H191" s="320"/>
      <c r="I191" s="320"/>
      <c r="J191" s="320"/>
      <c r="K191" s="320"/>
      <c r="L191" s="321"/>
    </row>
    <row r="192" spans="1:12" s="9" customFormat="1" ht="3" customHeight="1">
      <c r="A192" s="319"/>
      <c r="B192" s="320"/>
      <c r="C192" s="320"/>
      <c r="D192" s="320"/>
      <c r="E192" s="320"/>
      <c r="F192" s="320"/>
      <c r="G192" s="320"/>
      <c r="H192" s="320"/>
      <c r="I192" s="320"/>
      <c r="J192" s="320"/>
      <c r="K192" s="320"/>
      <c r="L192" s="321"/>
    </row>
    <row r="193" spans="1:12" s="9" customFormat="1" ht="16" customHeight="1">
      <c r="A193" s="322"/>
      <c r="B193" s="323"/>
      <c r="C193" s="323"/>
      <c r="D193" s="323"/>
      <c r="E193" s="323"/>
      <c r="F193" s="323"/>
      <c r="G193" s="323"/>
      <c r="H193" s="323"/>
      <c r="I193" s="323"/>
      <c r="J193" s="323"/>
      <c r="K193" s="323"/>
      <c r="L193" s="324"/>
    </row>
    <row r="194" spans="1:12" ht="27.75" customHeight="1">
      <c r="A194" s="186" t="s">
        <v>39</v>
      </c>
      <c r="B194" s="173" t="s">
        <v>254</v>
      </c>
      <c r="C194" s="215"/>
      <c r="D194" s="314" t="s">
        <v>86</v>
      </c>
      <c r="E194" s="146" t="s">
        <v>5</v>
      </c>
      <c r="F194" s="282">
        <v>100</v>
      </c>
      <c r="G194" s="196">
        <v>99</v>
      </c>
      <c r="H194" s="196">
        <f>G194/F194*100</f>
        <v>99</v>
      </c>
      <c r="I194" s="311">
        <f>'Приложение № 1 ОТЧЁТ'!M246</f>
        <v>2589745</v>
      </c>
      <c r="J194" s="196">
        <f>'Приложение № 1 ОТЧЁТ'!N244</f>
        <v>2560941.17</v>
      </c>
      <c r="K194" s="282">
        <f>J194/I194*100</f>
        <v>98.887773506657979</v>
      </c>
      <c r="L194" s="282" t="s">
        <v>8</v>
      </c>
    </row>
    <row r="195" spans="1:12" ht="9.75" customHeight="1">
      <c r="A195" s="187"/>
      <c r="B195" s="216"/>
      <c r="C195" s="217"/>
      <c r="D195" s="314"/>
      <c r="E195" s="146"/>
      <c r="F195" s="283"/>
      <c r="G195" s="304"/>
      <c r="H195" s="304"/>
      <c r="I195" s="312"/>
      <c r="J195" s="304"/>
      <c r="K195" s="283"/>
      <c r="L195" s="283"/>
    </row>
    <row r="196" spans="1:12" ht="40.5" customHeight="1">
      <c r="A196" s="187"/>
      <c r="B196" s="216"/>
      <c r="C196" s="217"/>
      <c r="D196" s="314"/>
      <c r="E196" s="146"/>
      <c r="F196" s="283"/>
      <c r="G196" s="304"/>
      <c r="H196" s="304"/>
      <c r="I196" s="312"/>
      <c r="J196" s="304"/>
      <c r="K196" s="283"/>
      <c r="L196" s="283"/>
    </row>
    <row r="197" spans="1:12" ht="25.5" customHeight="1">
      <c r="A197" s="187"/>
      <c r="B197" s="216"/>
      <c r="C197" s="217"/>
      <c r="D197" s="314"/>
      <c r="E197" s="146"/>
      <c r="F197" s="283"/>
      <c r="G197" s="304"/>
      <c r="H197" s="304"/>
      <c r="I197" s="312"/>
      <c r="J197" s="304"/>
      <c r="K197" s="283"/>
      <c r="L197" s="283"/>
    </row>
    <row r="198" spans="1:12" ht="8" hidden="1" customHeight="1">
      <c r="A198" s="187"/>
      <c r="B198" s="218"/>
      <c r="C198" s="219"/>
      <c r="D198" s="314"/>
      <c r="E198" s="146"/>
      <c r="F198" s="284"/>
      <c r="G198" s="197"/>
      <c r="H198" s="197"/>
      <c r="I198" s="313"/>
      <c r="J198" s="197"/>
      <c r="K198" s="284"/>
      <c r="L198" s="284"/>
    </row>
    <row r="199" spans="1:12" ht="26.25" customHeight="1">
      <c r="A199" s="175" t="s">
        <v>40</v>
      </c>
      <c r="B199" s="173" t="s">
        <v>255</v>
      </c>
      <c r="C199" s="215"/>
      <c r="D199" s="177" t="s">
        <v>56</v>
      </c>
      <c r="E199" s="146" t="s">
        <v>5</v>
      </c>
      <c r="F199" s="282">
        <v>100</v>
      </c>
      <c r="G199" s="282">
        <v>99</v>
      </c>
      <c r="H199" s="196">
        <f>G199/F199*100</f>
        <v>99</v>
      </c>
      <c r="I199" s="196">
        <f>'Приложение № 1 ОТЧЁТ'!M249</f>
        <v>4458241</v>
      </c>
      <c r="J199" s="196">
        <f>'Приложение № 1 ОТЧЁТ'!N249</f>
        <v>4219425.74</v>
      </c>
      <c r="K199" s="282">
        <f>J199/I199*100</f>
        <v>94.643285098315687</v>
      </c>
      <c r="L199" s="282" t="s">
        <v>8</v>
      </c>
    </row>
    <row r="200" spans="1:12" ht="18" customHeight="1">
      <c r="A200" s="175"/>
      <c r="B200" s="216"/>
      <c r="C200" s="217"/>
      <c r="D200" s="177"/>
      <c r="E200" s="146"/>
      <c r="F200" s="283"/>
      <c r="G200" s="283"/>
      <c r="H200" s="304"/>
      <c r="I200" s="304"/>
      <c r="J200" s="304"/>
      <c r="K200" s="283"/>
      <c r="L200" s="283"/>
    </row>
    <row r="201" spans="1:12" ht="39" customHeight="1">
      <c r="A201" s="175"/>
      <c r="B201" s="216"/>
      <c r="C201" s="217"/>
      <c r="D201" s="177"/>
      <c r="E201" s="146"/>
      <c r="F201" s="283"/>
      <c r="G201" s="283"/>
      <c r="H201" s="304"/>
      <c r="I201" s="304"/>
      <c r="J201" s="304"/>
      <c r="K201" s="283"/>
      <c r="L201" s="283"/>
    </row>
    <row r="202" spans="1:12" ht="36.75" customHeight="1">
      <c r="A202" s="175"/>
      <c r="B202" s="216"/>
      <c r="C202" s="217"/>
      <c r="D202" s="177"/>
      <c r="E202" s="146"/>
      <c r="F202" s="283"/>
      <c r="G202" s="283"/>
      <c r="H202" s="304"/>
      <c r="I202" s="304"/>
      <c r="J202" s="304"/>
      <c r="K202" s="283"/>
      <c r="L202" s="283"/>
    </row>
    <row r="203" spans="1:12" ht="10.5" customHeight="1">
      <c r="A203" s="175"/>
      <c r="B203" s="218"/>
      <c r="C203" s="219"/>
      <c r="D203" s="177"/>
      <c r="E203" s="146"/>
      <c r="F203" s="284"/>
      <c r="G203" s="284"/>
      <c r="H203" s="197"/>
      <c r="I203" s="197"/>
      <c r="J203" s="197"/>
      <c r="K203" s="284"/>
      <c r="L203" s="284"/>
    </row>
    <row r="204" spans="1:12" ht="16.5" customHeight="1">
      <c r="A204" s="175" t="s">
        <v>41</v>
      </c>
      <c r="B204" s="173" t="s">
        <v>256</v>
      </c>
      <c r="C204" s="215"/>
      <c r="D204" s="257" t="s">
        <v>57</v>
      </c>
      <c r="E204" s="146" t="s">
        <v>5</v>
      </c>
      <c r="F204" s="282">
        <v>100</v>
      </c>
      <c r="G204" s="282">
        <v>99</v>
      </c>
      <c r="H204" s="196">
        <f>G204/F204*100</f>
        <v>99</v>
      </c>
      <c r="I204" s="196">
        <f>'Приложение № 1 ОТЧЁТ'!M254</f>
        <v>8830750</v>
      </c>
      <c r="J204" s="196">
        <f>'Приложение № 1 ОТЧЁТ'!N254</f>
        <v>8636051.2899999991</v>
      </c>
      <c r="K204" s="282">
        <f>J204/I204*100</f>
        <v>97.795218865894725</v>
      </c>
      <c r="L204" s="282" t="s">
        <v>8</v>
      </c>
    </row>
    <row r="205" spans="1:12" ht="15" customHeight="1">
      <c r="A205" s="175"/>
      <c r="B205" s="216"/>
      <c r="C205" s="217"/>
      <c r="D205" s="258"/>
      <c r="E205" s="146"/>
      <c r="F205" s="283"/>
      <c r="G205" s="283"/>
      <c r="H205" s="304"/>
      <c r="I205" s="304"/>
      <c r="J205" s="304"/>
      <c r="K205" s="283"/>
      <c r="L205" s="283"/>
    </row>
    <row r="206" spans="1:12" ht="40.5" customHeight="1">
      <c r="A206" s="175"/>
      <c r="B206" s="216"/>
      <c r="C206" s="217"/>
      <c r="D206" s="258"/>
      <c r="E206" s="146"/>
      <c r="F206" s="283"/>
      <c r="G206" s="283"/>
      <c r="H206" s="304"/>
      <c r="I206" s="304"/>
      <c r="J206" s="304"/>
      <c r="K206" s="283"/>
      <c r="L206" s="283"/>
    </row>
    <row r="207" spans="1:12" ht="57.75" customHeight="1">
      <c r="A207" s="175"/>
      <c r="B207" s="216"/>
      <c r="C207" s="217"/>
      <c r="D207" s="258"/>
      <c r="E207" s="146"/>
      <c r="F207" s="283"/>
      <c r="G207" s="283"/>
      <c r="H207" s="304"/>
      <c r="I207" s="304"/>
      <c r="J207" s="304"/>
      <c r="K207" s="283"/>
      <c r="L207" s="283"/>
    </row>
    <row r="208" spans="1:12" ht="40.5" hidden="1" customHeight="1">
      <c r="A208" s="186"/>
      <c r="B208" s="218"/>
      <c r="C208" s="219"/>
      <c r="D208" s="259"/>
      <c r="E208" s="146"/>
      <c r="F208" s="284"/>
      <c r="G208" s="284"/>
      <c r="H208" s="197"/>
      <c r="I208" s="197"/>
      <c r="J208" s="197"/>
      <c r="K208" s="284"/>
      <c r="L208" s="284"/>
    </row>
    <row r="209" spans="1:18" ht="40.5" customHeight="1">
      <c r="A209" s="230" t="s">
        <v>248</v>
      </c>
      <c r="B209" s="231"/>
      <c r="C209" s="231"/>
      <c r="D209" s="232"/>
      <c r="E209" s="32" t="s">
        <v>8</v>
      </c>
      <c r="F209" s="34" t="s">
        <v>8</v>
      </c>
      <c r="G209" s="34" t="s">
        <v>8</v>
      </c>
      <c r="H209" s="21">
        <f>(H194+H199+H204)/3</f>
        <v>99</v>
      </c>
      <c r="I209" s="21">
        <f>I194+I199+I204</f>
        <v>15878736</v>
      </c>
      <c r="J209" s="21">
        <f>J194+J199+J204</f>
        <v>15416418.199999999</v>
      </c>
      <c r="K209" s="34">
        <f>J209/I209*100</f>
        <v>97.088447090498889</v>
      </c>
      <c r="L209" s="34" t="s">
        <v>8</v>
      </c>
    </row>
    <row r="210" spans="1:18" ht="40.5" hidden="1" customHeight="1">
      <c r="A210" s="89"/>
      <c r="B210" s="88"/>
      <c r="C210" s="88"/>
      <c r="D210" s="81"/>
      <c r="E210" s="82"/>
      <c r="F210" s="68"/>
      <c r="G210" s="68"/>
      <c r="H210" s="92"/>
      <c r="I210" s="91"/>
      <c r="J210" s="91"/>
      <c r="K210" s="90"/>
      <c r="L210" s="90"/>
    </row>
    <row r="211" spans="1:18" ht="40.5" hidden="1" customHeight="1">
      <c r="A211" s="89"/>
      <c r="B211" s="88"/>
      <c r="C211" s="88"/>
      <c r="D211" s="81"/>
      <c r="E211" s="32"/>
      <c r="F211" s="68"/>
      <c r="G211" s="68"/>
      <c r="H211" s="92"/>
      <c r="I211" s="91"/>
      <c r="J211" s="91"/>
      <c r="K211" s="90"/>
      <c r="L211" s="90"/>
    </row>
    <row r="212" spans="1:18" ht="40.5" hidden="1" customHeight="1">
      <c r="A212" s="89"/>
      <c r="B212" s="88"/>
      <c r="C212" s="88"/>
      <c r="D212" s="81"/>
      <c r="E212" s="32"/>
      <c r="F212" s="68"/>
      <c r="G212" s="68"/>
      <c r="H212" s="92"/>
      <c r="I212" s="91"/>
      <c r="J212" s="91"/>
      <c r="K212" s="90"/>
      <c r="L212" s="90"/>
    </row>
    <row r="213" spans="1:18" ht="40.5" hidden="1" customHeight="1">
      <c r="A213" s="89"/>
      <c r="B213" s="88"/>
      <c r="C213" s="88"/>
      <c r="D213" s="81"/>
      <c r="E213" s="32"/>
      <c r="F213" s="68"/>
      <c r="G213" s="68"/>
      <c r="H213" s="92"/>
      <c r="I213" s="91"/>
      <c r="J213" s="91"/>
      <c r="K213" s="90"/>
      <c r="L213" s="90"/>
    </row>
    <row r="214" spans="1:18" ht="40.5" hidden="1" customHeight="1">
      <c r="A214" s="89"/>
      <c r="B214" s="88"/>
      <c r="C214" s="88"/>
      <c r="D214" s="81"/>
      <c r="E214" s="32"/>
      <c r="F214" s="68"/>
      <c r="G214" s="68"/>
      <c r="H214" s="92"/>
      <c r="I214" s="91"/>
      <c r="J214" s="91"/>
      <c r="K214" s="90"/>
      <c r="L214" s="90"/>
    </row>
    <row r="215" spans="1:18" ht="40.5" hidden="1" customHeight="1">
      <c r="A215" s="89"/>
      <c r="B215" s="88"/>
      <c r="C215" s="88"/>
      <c r="D215" s="81"/>
      <c r="E215" s="32"/>
      <c r="F215" s="68"/>
      <c r="G215" s="68"/>
      <c r="H215" s="92"/>
      <c r="I215" s="91"/>
      <c r="J215" s="91"/>
      <c r="K215" s="90"/>
      <c r="L215" s="90"/>
    </row>
    <row r="216" spans="1:18" ht="40.5" hidden="1" customHeight="1">
      <c r="A216" s="89"/>
      <c r="B216" s="88"/>
      <c r="C216" s="88"/>
      <c r="D216" s="81"/>
      <c r="E216" s="32"/>
      <c r="F216" s="68"/>
      <c r="G216" s="68"/>
      <c r="H216" s="92"/>
      <c r="I216" s="91"/>
      <c r="J216" s="91"/>
      <c r="K216" s="90"/>
      <c r="L216" s="90"/>
    </row>
    <row r="217" spans="1:18" ht="40.5" hidden="1" customHeight="1">
      <c r="A217" s="89"/>
      <c r="B217" s="88"/>
      <c r="C217" s="88"/>
      <c r="D217" s="81"/>
      <c r="E217" s="32"/>
      <c r="F217" s="68"/>
      <c r="G217" s="68"/>
      <c r="H217" s="92"/>
      <c r="I217" s="91"/>
      <c r="J217" s="91"/>
      <c r="K217" s="90"/>
      <c r="L217" s="90"/>
    </row>
    <row r="218" spans="1:18" ht="40.5" customHeight="1">
      <c r="A218" s="218" t="s">
        <v>249</v>
      </c>
      <c r="B218" s="299"/>
      <c r="C218" s="299"/>
      <c r="D218" s="299"/>
      <c r="E218" s="299"/>
      <c r="F218" s="299"/>
      <c r="G218" s="299"/>
      <c r="H218" s="299"/>
      <c r="I218" s="299"/>
      <c r="J218" s="299"/>
      <c r="K218" s="299"/>
      <c r="L218" s="219"/>
    </row>
    <row r="219" spans="1:18" ht="19.5" customHeight="1">
      <c r="A219" s="175" t="s">
        <v>70</v>
      </c>
      <c r="B219" s="173" t="s">
        <v>257</v>
      </c>
      <c r="C219" s="215"/>
      <c r="D219" s="257" t="s">
        <v>84</v>
      </c>
      <c r="E219" s="146" t="s">
        <v>5</v>
      </c>
      <c r="F219" s="282">
        <v>100</v>
      </c>
      <c r="G219" s="282">
        <v>100</v>
      </c>
      <c r="H219" s="196">
        <f>G219/F219*100</f>
        <v>100</v>
      </c>
      <c r="I219" s="196">
        <f>'Приложение № 1 ОТЧЁТ'!M259</f>
        <v>3640547</v>
      </c>
      <c r="J219" s="196">
        <f>'Приложение № 1 ОТЧЁТ'!N259</f>
        <v>3640547</v>
      </c>
      <c r="K219" s="282">
        <f>J219/I219*100</f>
        <v>100</v>
      </c>
      <c r="L219" s="282" t="s">
        <v>8</v>
      </c>
    </row>
    <row r="220" spans="1:18" ht="12.75" customHeight="1">
      <c r="A220" s="175"/>
      <c r="B220" s="216"/>
      <c r="C220" s="217"/>
      <c r="D220" s="258"/>
      <c r="E220" s="146"/>
      <c r="F220" s="283"/>
      <c r="G220" s="283"/>
      <c r="H220" s="304"/>
      <c r="I220" s="304"/>
      <c r="J220" s="304"/>
      <c r="K220" s="283"/>
      <c r="L220" s="283"/>
    </row>
    <row r="221" spans="1:18" ht="25.5" customHeight="1">
      <c r="A221" s="175"/>
      <c r="B221" s="216"/>
      <c r="C221" s="217"/>
      <c r="D221" s="258"/>
      <c r="E221" s="146"/>
      <c r="F221" s="283"/>
      <c r="G221" s="283"/>
      <c r="H221" s="304"/>
      <c r="I221" s="304"/>
      <c r="J221" s="304"/>
      <c r="K221" s="283"/>
      <c r="L221" s="283"/>
      <c r="P221" s="140"/>
      <c r="Q221" s="140"/>
      <c r="R221" s="140"/>
    </row>
    <row r="222" spans="1:18" ht="33.75" customHeight="1">
      <c r="A222" s="175"/>
      <c r="B222" s="216"/>
      <c r="C222" s="217"/>
      <c r="D222" s="258"/>
      <c r="E222" s="146"/>
      <c r="F222" s="283"/>
      <c r="G222" s="283"/>
      <c r="H222" s="304"/>
      <c r="I222" s="304"/>
      <c r="J222" s="304"/>
      <c r="K222" s="283"/>
      <c r="L222" s="283"/>
    </row>
    <row r="223" spans="1:18" ht="12.75" customHeight="1">
      <c r="A223" s="175"/>
      <c r="B223" s="218"/>
      <c r="C223" s="219"/>
      <c r="D223" s="259"/>
      <c r="E223" s="146"/>
      <c r="F223" s="284"/>
      <c r="G223" s="284"/>
      <c r="H223" s="197"/>
      <c r="I223" s="197"/>
      <c r="J223" s="197"/>
      <c r="K223" s="284"/>
      <c r="L223" s="284"/>
    </row>
    <row r="224" spans="1:18" ht="49.5" customHeight="1">
      <c r="A224" s="308" t="s">
        <v>204</v>
      </c>
      <c r="B224" s="309"/>
      <c r="C224" s="309"/>
      <c r="D224" s="309"/>
      <c r="E224" s="309"/>
      <c r="F224" s="309"/>
      <c r="G224" s="310"/>
      <c r="H224" s="41">
        <f>(H219/1+(H194+H199+H204))/(3+1)</f>
        <v>99.25</v>
      </c>
      <c r="I224" s="294" t="s">
        <v>196</v>
      </c>
      <c r="J224" s="295"/>
      <c r="K224" s="107">
        <f>J184/I184*100</f>
        <v>97.631481648173249</v>
      </c>
      <c r="L224" s="107" t="s">
        <v>8</v>
      </c>
    </row>
    <row r="225" spans="1:12" ht="40.5" hidden="1" customHeight="1">
      <c r="A225" s="292" t="s">
        <v>138</v>
      </c>
      <c r="B225" s="293"/>
      <c r="C225" s="293"/>
      <c r="D225" s="297"/>
      <c r="E225" s="104" t="s">
        <v>139</v>
      </c>
      <c r="F225" s="306" t="e">
        <f>#REF!</f>
        <v>#REF!</v>
      </c>
      <c r="G225" s="307"/>
      <c r="H225" s="41" t="s">
        <v>8</v>
      </c>
      <c r="I225" s="41" t="s">
        <v>8</v>
      </c>
      <c r="J225" s="105" t="s">
        <v>8</v>
      </c>
      <c r="K225" s="107" t="s">
        <v>8</v>
      </c>
      <c r="L225" s="107" t="s">
        <v>8</v>
      </c>
    </row>
    <row r="226" spans="1:12" ht="40.5" customHeight="1">
      <c r="A226" s="292" t="s">
        <v>205</v>
      </c>
      <c r="B226" s="293"/>
      <c r="C226" s="293"/>
      <c r="D226" s="293"/>
      <c r="E226" s="293"/>
      <c r="F226" s="293"/>
      <c r="G226" s="293"/>
      <c r="H226" s="109">
        <f>H224</f>
        <v>99.25</v>
      </c>
      <c r="I226" s="277" t="s">
        <v>208</v>
      </c>
      <c r="J226" s="277"/>
      <c r="K226" s="107">
        <f>K224</f>
        <v>97.631481648173249</v>
      </c>
      <c r="L226" s="107" t="s">
        <v>8</v>
      </c>
    </row>
    <row r="227" spans="1:12" ht="40.5" customHeight="1">
      <c r="A227" s="292" t="s">
        <v>263</v>
      </c>
      <c r="B227" s="293"/>
      <c r="C227" s="293"/>
      <c r="D227" s="293"/>
      <c r="E227" s="293"/>
      <c r="F227" s="293"/>
      <c r="G227" s="293"/>
      <c r="H227" s="293"/>
      <c r="I227" s="293"/>
      <c r="J227" s="293"/>
      <c r="K227" s="297"/>
      <c r="L227" s="107">
        <f>(H226*0.8)+(K226*0.2)</f>
        <v>98.926296329634653</v>
      </c>
    </row>
    <row r="228" spans="1:12" ht="31.5" customHeight="1">
      <c r="A228" s="205" t="s">
        <v>12</v>
      </c>
      <c r="B228" s="205"/>
      <c r="C228" s="205"/>
      <c r="D228" s="205"/>
      <c r="E228" s="205"/>
      <c r="F228" s="205"/>
      <c r="G228" s="205"/>
      <c r="H228" s="205"/>
      <c r="I228" s="205"/>
      <c r="J228" s="205"/>
      <c r="K228" s="205"/>
      <c r="L228" s="205"/>
    </row>
    <row r="229" spans="1:12" ht="36" customHeight="1">
      <c r="A229" s="150" t="s">
        <v>59</v>
      </c>
      <c r="B229" s="156" t="s">
        <v>246</v>
      </c>
      <c r="C229" s="157"/>
      <c r="D229" s="146" t="s">
        <v>8</v>
      </c>
      <c r="E229" s="146" t="s">
        <v>8</v>
      </c>
      <c r="F229" s="282" t="s">
        <v>8</v>
      </c>
      <c r="G229" s="282" t="s">
        <v>8</v>
      </c>
      <c r="H229" s="282" t="s">
        <v>8</v>
      </c>
      <c r="I229" s="282">
        <f>I239+I244+I249+I254+I261+I262+I263</f>
        <v>63707743.480000004</v>
      </c>
      <c r="J229" s="282">
        <f>J239+J244+J249+J254+J261+J262+J263</f>
        <v>63032290.910000011</v>
      </c>
      <c r="K229" s="282" t="s">
        <v>8</v>
      </c>
      <c r="L229" s="282" t="s">
        <v>8</v>
      </c>
    </row>
    <row r="230" spans="1:12" ht="15.75" customHeight="1">
      <c r="A230" s="171"/>
      <c r="B230" s="158"/>
      <c r="C230" s="159"/>
      <c r="D230" s="146"/>
      <c r="E230" s="146"/>
      <c r="F230" s="283"/>
      <c r="G230" s="283"/>
      <c r="H230" s="283"/>
      <c r="I230" s="283"/>
      <c r="J230" s="283"/>
      <c r="K230" s="283"/>
      <c r="L230" s="283"/>
    </row>
    <row r="231" spans="1:12" ht="3" customHeight="1">
      <c r="A231" s="171"/>
      <c r="B231" s="158"/>
      <c r="C231" s="159"/>
      <c r="D231" s="146"/>
      <c r="E231" s="146"/>
      <c r="F231" s="283"/>
      <c r="G231" s="283"/>
      <c r="H231" s="283"/>
      <c r="I231" s="283"/>
      <c r="J231" s="283"/>
      <c r="K231" s="283"/>
      <c r="L231" s="283"/>
    </row>
    <row r="232" spans="1:12" ht="0.75" customHeight="1">
      <c r="A232" s="171"/>
      <c r="B232" s="158"/>
      <c r="C232" s="159"/>
      <c r="D232" s="146"/>
      <c r="E232" s="146"/>
      <c r="F232" s="283"/>
      <c r="G232" s="283"/>
      <c r="H232" s="283"/>
      <c r="I232" s="283"/>
      <c r="J232" s="283"/>
      <c r="K232" s="283"/>
      <c r="L232" s="283"/>
    </row>
    <row r="233" spans="1:12" ht="6" customHeight="1">
      <c r="A233" s="172"/>
      <c r="B233" s="160"/>
      <c r="C233" s="161"/>
      <c r="D233" s="150"/>
      <c r="E233" s="146"/>
      <c r="F233" s="284"/>
      <c r="G233" s="284"/>
      <c r="H233" s="284"/>
      <c r="I233" s="284"/>
      <c r="J233" s="284"/>
      <c r="K233" s="284"/>
      <c r="L233" s="284"/>
    </row>
    <row r="234" spans="1:12" ht="6" customHeight="1">
      <c r="A234" s="173" t="s">
        <v>247</v>
      </c>
      <c r="B234" s="174"/>
      <c r="C234" s="174"/>
      <c r="D234" s="174"/>
      <c r="E234" s="174"/>
      <c r="F234" s="174"/>
      <c r="G234" s="174"/>
      <c r="H234" s="174"/>
      <c r="I234" s="174"/>
      <c r="J234" s="174"/>
      <c r="K234" s="174"/>
      <c r="L234" s="215"/>
    </row>
    <row r="235" spans="1:12" ht="6" customHeight="1">
      <c r="A235" s="216"/>
      <c r="B235" s="305"/>
      <c r="C235" s="305"/>
      <c r="D235" s="305"/>
      <c r="E235" s="305"/>
      <c r="F235" s="305"/>
      <c r="G235" s="305"/>
      <c r="H235" s="305"/>
      <c r="I235" s="305"/>
      <c r="J235" s="305"/>
      <c r="K235" s="305"/>
      <c r="L235" s="217"/>
    </row>
    <row r="236" spans="1:12" ht="6" customHeight="1">
      <c r="A236" s="216"/>
      <c r="B236" s="305"/>
      <c r="C236" s="305"/>
      <c r="D236" s="305"/>
      <c r="E236" s="305"/>
      <c r="F236" s="305"/>
      <c r="G236" s="305"/>
      <c r="H236" s="305"/>
      <c r="I236" s="305"/>
      <c r="J236" s="305"/>
      <c r="K236" s="305"/>
      <c r="L236" s="217"/>
    </row>
    <row r="237" spans="1:12" ht="6" customHeight="1">
      <c r="A237" s="216"/>
      <c r="B237" s="305"/>
      <c r="C237" s="305"/>
      <c r="D237" s="305"/>
      <c r="E237" s="305"/>
      <c r="F237" s="305"/>
      <c r="G237" s="305"/>
      <c r="H237" s="305"/>
      <c r="I237" s="305"/>
      <c r="J237" s="305"/>
      <c r="K237" s="305"/>
      <c r="L237" s="217"/>
    </row>
    <row r="238" spans="1:12" ht="6" customHeight="1">
      <c r="A238" s="218"/>
      <c r="B238" s="299"/>
      <c r="C238" s="299"/>
      <c r="D238" s="299"/>
      <c r="E238" s="299"/>
      <c r="F238" s="299"/>
      <c r="G238" s="299"/>
      <c r="H238" s="299"/>
      <c r="I238" s="299"/>
      <c r="J238" s="299"/>
      <c r="K238" s="299"/>
      <c r="L238" s="219"/>
    </row>
    <row r="239" spans="1:12" ht="27.75" customHeight="1">
      <c r="A239" s="186" t="s">
        <v>43</v>
      </c>
      <c r="B239" s="173" t="s">
        <v>258</v>
      </c>
      <c r="C239" s="215"/>
      <c r="D239" s="153" t="s">
        <v>85</v>
      </c>
      <c r="E239" s="146" t="s">
        <v>5</v>
      </c>
      <c r="F239" s="282">
        <v>100</v>
      </c>
      <c r="G239" s="282">
        <v>100</v>
      </c>
      <c r="H239" s="196">
        <f>G239/F239*100</f>
        <v>100</v>
      </c>
      <c r="I239" s="196">
        <f>'Приложение № 1 ОТЧЁТ'!M278</f>
        <v>17573509.710000001</v>
      </c>
      <c r="J239" s="196">
        <f>'Приложение № 1 ОТЧЁТ'!N278</f>
        <v>17513382.760000002</v>
      </c>
      <c r="K239" s="282">
        <f>J239/I239*100</f>
        <v>99.657854628971549</v>
      </c>
      <c r="L239" s="282" t="s">
        <v>8</v>
      </c>
    </row>
    <row r="240" spans="1:12" ht="14.25" customHeight="1">
      <c r="A240" s="187"/>
      <c r="B240" s="216"/>
      <c r="C240" s="217"/>
      <c r="D240" s="154"/>
      <c r="E240" s="146"/>
      <c r="F240" s="283"/>
      <c r="G240" s="283"/>
      <c r="H240" s="304"/>
      <c r="I240" s="304"/>
      <c r="J240" s="304"/>
      <c r="K240" s="283"/>
      <c r="L240" s="283"/>
    </row>
    <row r="241" spans="1:12" ht="8.25" customHeight="1">
      <c r="A241" s="187"/>
      <c r="B241" s="216"/>
      <c r="C241" s="217"/>
      <c r="D241" s="154"/>
      <c r="E241" s="146"/>
      <c r="F241" s="283"/>
      <c r="G241" s="283"/>
      <c r="H241" s="304"/>
      <c r="I241" s="304"/>
      <c r="J241" s="304"/>
      <c r="K241" s="283"/>
      <c r="L241" s="283"/>
    </row>
    <row r="242" spans="1:12" ht="33" customHeight="1">
      <c r="A242" s="187"/>
      <c r="B242" s="216"/>
      <c r="C242" s="217"/>
      <c r="D242" s="154"/>
      <c r="E242" s="146"/>
      <c r="F242" s="283"/>
      <c r="G242" s="283"/>
      <c r="H242" s="304"/>
      <c r="I242" s="304"/>
      <c r="J242" s="304"/>
      <c r="K242" s="283"/>
      <c r="L242" s="283"/>
    </row>
    <row r="243" spans="1:12" ht="15" customHeight="1">
      <c r="A243" s="187"/>
      <c r="B243" s="216"/>
      <c r="C243" s="217"/>
      <c r="D243" s="155"/>
      <c r="E243" s="146"/>
      <c r="F243" s="284"/>
      <c r="G243" s="284"/>
      <c r="H243" s="197"/>
      <c r="I243" s="197"/>
      <c r="J243" s="197"/>
      <c r="K243" s="284"/>
      <c r="L243" s="284"/>
    </row>
    <row r="244" spans="1:12" ht="27.75" customHeight="1">
      <c r="A244" s="175" t="s">
        <v>44</v>
      </c>
      <c r="B244" s="173" t="s">
        <v>259</v>
      </c>
      <c r="C244" s="215"/>
      <c r="D244" s="153" t="s">
        <v>71</v>
      </c>
      <c r="E244" s="146" t="s">
        <v>5</v>
      </c>
      <c r="F244" s="282">
        <v>100</v>
      </c>
      <c r="G244" s="196">
        <v>100</v>
      </c>
      <c r="H244" s="196">
        <f>G244/F244*100</f>
        <v>100</v>
      </c>
      <c r="I244" s="196">
        <f>'Приложение № 1 ОТЧЁТ'!M288</f>
        <v>39701067.090000004</v>
      </c>
      <c r="J244" s="196">
        <f>'Приложение № 1 ОТЧЁТ'!N288</f>
        <v>39282176.760000005</v>
      </c>
      <c r="K244" s="282">
        <f>J244/I244*100</f>
        <v>98.944888989884333</v>
      </c>
      <c r="L244" s="282" t="s">
        <v>8</v>
      </c>
    </row>
    <row r="245" spans="1:12" ht="25.5" customHeight="1">
      <c r="A245" s="175"/>
      <c r="B245" s="216"/>
      <c r="C245" s="217"/>
      <c r="D245" s="154"/>
      <c r="E245" s="146"/>
      <c r="F245" s="283"/>
      <c r="G245" s="304"/>
      <c r="H245" s="304"/>
      <c r="I245" s="304"/>
      <c r="J245" s="304"/>
      <c r="K245" s="283"/>
      <c r="L245" s="283"/>
    </row>
    <row r="246" spans="1:12" ht="32.25" customHeight="1">
      <c r="A246" s="175"/>
      <c r="B246" s="216"/>
      <c r="C246" s="217"/>
      <c r="D246" s="154"/>
      <c r="E246" s="146"/>
      <c r="F246" s="283"/>
      <c r="G246" s="304"/>
      <c r="H246" s="304"/>
      <c r="I246" s="304"/>
      <c r="J246" s="304"/>
      <c r="K246" s="283"/>
      <c r="L246" s="283"/>
    </row>
    <row r="247" spans="1:12" ht="39" customHeight="1">
      <c r="A247" s="175"/>
      <c r="B247" s="216"/>
      <c r="C247" s="217"/>
      <c r="D247" s="154"/>
      <c r="E247" s="146"/>
      <c r="F247" s="283"/>
      <c r="G247" s="304"/>
      <c r="H247" s="304"/>
      <c r="I247" s="304"/>
      <c r="J247" s="304"/>
      <c r="K247" s="283"/>
      <c r="L247" s="283"/>
    </row>
    <row r="248" spans="1:12" ht="20.25" customHeight="1">
      <c r="A248" s="175"/>
      <c r="B248" s="218"/>
      <c r="C248" s="219"/>
      <c r="D248" s="155"/>
      <c r="E248" s="146"/>
      <c r="F248" s="284"/>
      <c r="G248" s="197"/>
      <c r="H248" s="197"/>
      <c r="I248" s="197"/>
      <c r="J248" s="197"/>
      <c r="K248" s="284"/>
      <c r="L248" s="284"/>
    </row>
    <row r="249" spans="1:12" ht="21" customHeight="1">
      <c r="A249" s="146" t="s">
        <v>314</v>
      </c>
      <c r="B249" s="316" t="s">
        <v>313</v>
      </c>
      <c r="C249" s="318"/>
      <c r="D249" s="314" t="s">
        <v>94</v>
      </c>
      <c r="E249" s="146" t="s">
        <v>5</v>
      </c>
      <c r="F249" s="282">
        <v>100</v>
      </c>
      <c r="G249" s="196">
        <v>100</v>
      </c>
      <c r="H249" s="196">
        <f>G249/F249*100</f>
        <v>100</v>
      </c>
      <c r="I249" s="196">
        <f>'Приложение № 1 ОТЧЁТ'!M298</f>
        <v>299670</v>
      </c>
      <c r="J249" s="196">
        <f>'Приложение № 1 ОТЧЁТ'!N298</f>
        <v>299670</v>
      </c>
      <c r="K249" s="282">
        <f>J249/I249*100</f>
        <v>100</v>
      </c>
      <c r="L249" s="282" t="s">
        <v>8</v>
      </c>
    </row>
    <row r="250" spans="1:12" ht="11.25" customHeight="1">
      <c r="A250" s="146"/>
      <c r="B250" s="319"/>
      <c r="C250" s="321"/>
      <c r="D250" s="314"/>
      <c r="E250" s="146"/>
      <c r="F250" s="283"/>
      <c r="G250" s="304"/>
      <c r="H250" s="304"/>
      <c r="I250" s="304"/>
      <c r="J250" s="304"/>
      <c r="K250" s="283"/>
      <c r="L250" s="283"/>
    </row>
    <row r="251" spans="1:12" ht="24" customHeight="1">
      <c r="A251" s="146"/>
      <c r="B251" s="319"/>
      <c r="C251" s="321"/>
      <c r="D251" s="314"/>
      <c r="E251" s="146"/>
      <c r="F251" s="283"/>
      <c r="G251" s="304"/>
      <c r="H251" s="304"/>
      <c r="I251" s="304"/>
      <c r="J251" s="304"/>
      <c r="K251" s="283"/>
      <c r="L251" s="283"/>
    </row>
    <row r="252" spans="1:12" ht="19.5" customHeight="1">
      <c r="A252" s="146"/>
      <c r="B252" s="319"/>
      <c r="C252" s="321"/>
      <c r="D252" s="314"/>
      <c r="E252" s="146"/>
      <c r="F252" s="283"/>
      <c r="G252" s="304"/>
      <c r="H252" s="304"/>
      <c r="I252" s="304"/>
      <c r="J252" s="304"/>
      <c r="K252" s="283"/>
      <c r="L252" s="283"/>
    </row>
    <row r="253" spans="1:12" ht="6" customHeight="1">
      <c r="A253" s="146"/>
      <c r="B253" s="322"/>
      <c r="C253" s="324"/>
      <c r="D253" s="314"/>
      <c r="E253" s="146"/>
      <c r="F253" s="284"/>
      <c r="G253" s="197"/>
      <c r="H253" s="197"/>
      <c r="I253" s="197"/>
      <c r="J253" s="197"/>
      <c r="K253" s="284"/>
      <c r="L253" s="284"/>
    </row>
    <row r="254" spans="1:12" ht="37.5" customHeight="1">
      <c r="A254" s="146" t="s">
        <v>90</v>
      </c>
      <c r="B254" s="314" t="s">
        <v>317</v>
      </c>
      <c r="C254" s="314"/>
      <c r="D254" s="314" t="s">
        <v>285</v>
      </c>
      <c r="E254" s="146" t="s">
        <v>139</v>
      </c>
      <c r="F254" s="282">
        <v>1</v>
      </c>
      <c r="G254" s="196">
        <v>1</v>
      </c>
      <c r="H254" s="196">
        <f>G254/F254*100</f>
        <v>100</v>
      </c>
      <c r="I254" s="196">
        <f>'Приложение № 1 ОТЧЁТ'!M318</f>
        <v>2882329.39</v>
      </c>
      <c r="J254" s="196">
        <f>'Приложение № 1 ОТЧЁТ'!N318</f>
        <v>2882329.39</v>
      </c>
      <c r="K254" s="282">
        <f>J254/I254*100</f>
        <v>100</v>
      </c>
      <c r="L254" s="282" t="s">
        <v>8</v>
      </c>
    </row>
    <row r="255" spans="1:12" ht="24.75" customHeight="1">
      <c r="A255" s="146"/>
      <c r="B255" s="314"/>
      <c r="C255" s="314"/>
      <c r="D255" s="314"/>
      <c r="E255" s="146"/>
      <c r="F255" s="283"/>
      <c r="G255" s="304"/>
      <c r="H255" s="304"/>
      <c r="I255" s="304"/>
      <c r="J255" s="304"/>
      <c r="K255" s="283"/>
      <c r="L255" s="283"/>
    </row>
    <row r="256" spans="1:12" ht="7.5" customHeight="1">
      <c r="A256" s="146"/>
      <c r="B256" s="314"/>
      <c r="C256" s="314"/>
      <c r="D256" s="314"/>
      <c r="E256" s="146"/>
      <c r="F256" s="283"/>
      <c r="G256" s="304"/>
      <c r="H256" s="304"/>
      <c r="I256" s="304"/>
      <c r="J256" s="304"/>
      <c r="K256" s="283"/>
      <c r="L256" s="283"/>
    </row>
    <row r="257" spans="1:16" ht="12" customHeight="1">
      <c r="A257" s="146"/>
      <c r="B257" s="314"/>
      <c r="C257" s="314"/>
      <c r="D257" s="314"/>
      <c r="E257" s="146"/>
      <c r="F257" s="283"/>
      <c r="G257" s="304"/>
      <c r="H257" s="304"/>
      <c r="I257" s="304"/>
      <c r="J257" s="304"/>
      <c r="K257" s="283"/>
      <c r="L257" s="283"/>
    </row>
    <row r="258" spans="1:16" ht="15" customHeight="1">
      <c r="A258" s="146"/>
      <c r="B258" s="314"/>
      <c r="C258" s="314"/>
      <c r="D258" s="314"/>
      <c r="E258" s="146"/>
      <c r="F258" s="284"/>
      <c r="G258" s="197"/>
      <c r="H258" s="197"/>
      <c r="I258" s="197"/>
      <c r="J258" s="197"/>
      <c r="K258" s="284"/>
      <c r="L258" s="284"/>
    </row>
    <row r="259" spans="1:16" ht="13.5" hidden="1" customHeight="1">
      <c r="A259" s="146"/>
      <c r="B259" s="314"/>
      <c r="C259" s="314"/>
      <c r="D259" s="314"/>
      <c r="E259" s="151"/>
      <c r="F259" s="283"/>
      <c r="G259" s="283"/>
      <c r="H259" s="69"/>
      <c r="I259" s="69"/>
      <c r="J259" s="69"/>
      <c r="K259" s="94"/>
      <c r="L259" s="94"/>
    </row>
    <row r="260" spans="1:16" ht="37.5" hidden="1" customHeight="1">
      <c r="A260" s="146"/>
      <c r="B260" s="314"/>
      <c r="C260" s="314"/>
      <c r="D260" s="314"/>
      <c r="E260" s="152"/>
      <c r="F260" s="284"/>
      <c r="G260" s="284"/>
      <c r="H260" s="21"/>
      <c r="I260" s="21"/>
      <c r="J260" s="21"/>
      <c r="K260" s="34"/>
      <c r="L260" s="34"/>
    </row>
    <row r="261" spans="1:16" ht="95" customHeight="1">
      <c r="A261" s="32" t="s">
        <v>315</v>
      </c>
      <c r="B261" s="254" t="s">
        <v>318</v>
      </c>
      <c r="C261" s="369"/>
      <c r="D261" s="129" t="s">
        <v>285</v>
      </c>
      <c r="E261" s="32" t="s">
        <v>139</v>
      </c>
      <c r="F261" s="34">
        <v>1</v>
      </c>
      <c r="G261" s="34">
        <v>1</v>
      </c>
      <c r="H261" s="21">
        <f>G261/F261*100</f>
        <v>100</v>
      </c>
      <c r="I261" s="21">
        <f>'Приложение № 1 ОТЧЁТ'!M323</f>
        <v>2496156</v>
      </c>
      <c r="J261" s="126">
        <f>'Приложение № 1 ОТЧЁТ'!N323</f>
        <v>2496156</v>
      </c>
      <c r="K261" s="34">
        <f>J261/I261*100</f>
        <v>100</v>
      </c>
      <c r="L261" s="34" t="s">
        <v>8</v>
      </c>
    </row>
    <row r="262" spans="1:16" ht="95" customHeight="1">
      <c r="A262" s="115" t="s">
        <v>316</v>
      </c>
      <c r="B262" s="254" t="s">
        <v>319</v>
      </c>
      <c r="C262" s="369"/>
      <c r="D262" s="123" t="s">
        <v>291</v>
      </c>
      <c r="E262" s="114" t="s">
        <v>139</v>
      </c>
      <c r="F262" s="125">
        <v>1</v>
      </c>
      <c r="G262" s="125">
        <v>1</v>
      </c>
      <c r="H262" s="126">
        <f>G262/F262*100</f>
        <v>100</v>
      </c>
      <c r="I262" s="126">
        <f>'Приложение № 1 ОТЧЁТ'!M328</f>
        <v>208720.89</v>
      </c>
      <c r="J262" s="126">
        <f>'Приложение № 1 ОТЧЁТ'!N328</f>
        <v>12285.6</v>
      </c>
      <c r="K262" s="124">
        <f>J262/I262*100</f>
        <v>5.886138181951984</v>
      </c>
      <c r="L262" s="124" t="s">
        <v>8</v>
      </c>
    </row>
    <row r="263" spans="1:16" ht="85" customHeight="1">
      <c r="A263" s="32" t="s">
        <v>183</v>
      </c>
      <c r="B263" s="254" t="s">
        <v>320</v>
      </c>
      <c r="C263" s="369"/>
      <c r="D263" s="123" t="s">
        <v>291</v>
      </c>
      <c r="E263" s="82" t="s">
        <v>139</v>
      </c>
      <c r="F263" s="94">
        <v>1</v>
      </c>
      <c r="G263" s="94">
        <v>1</v>
      </c>
      <c r="H263" s="21">
        <f>G263/F263*100</f>
        <v>100</v>
      </c>
      <c r="I263" s="21">
        <f>'Приложение № 1 ОТЧЁТ'!M333</f>
        <v>546290.4</v>
      </c>
      <c r="J263" s="126">
        <f>'Приложение № 1 ОТЧЁТ'!N333</f>
        <v>546290.4</v>
      </c>
      <c r="K263" s="34">
        <f>J263/I263*100</f>
        <v>100</v>
      </c>
      <c r="L263" s="34" t="s">
        <v>8</v>
      </c>
      <c r="P263" s="140"/>
    </row>
    <row r="264" spans="1:16" ht="28" customHeight="1">
      <c r="A264" s="276" t="s">
        <v>248</v>
      </c>
      <c r="B264" s="277"/>
      <c r="C264" s="277"/>
      <c r="D264" s="277"/>
      <c r="E264" s="32" t="s">
        <v>8</v>
      </c>
      <c r="F264" s="34" t="s">
        <v>8</v>
      </c>
      <c r="G264" s="34" t="s">
        <v>8</v>
      </c>
      <c r="H264" s="141">
        <f>(H239+H244+H249+H254+H261+H263+H262)/7</f>
        <v>100</v>
      </c>
      <c r="I264" s="21">
        <f>SUM(I239:I263)</f>
        <v>63707743.480000004</v>
      </c>
      <c r="J264" s="21">
        <f>SUM(J239:J263)</f>
        <v>63032290.910000011</v>
      </c>
      <c r="K264" s="34">
        <f>J264/I264*100</f>
        <v>98.939763782071424</v>
      </c>
      <c r="L264" s="34" t="s">
        <v>8</v>
      </c>
    </row>
    <row r="265" spans="1:16" ht="35" customHeight="1">
      <c r="A265" s="292" t="s">
        <v>249</v>
      </c>
      <c r="B265" s="293"/>
      <c r="C265" s="293"/>
      <c r="D265" s="293"/>
      <c r="E265" s="293"/>
      <c r="F265" s="293"/>
      <c r="G265" s="293"/>
      <c r="H265" s="293"/>
      <c r="I265" s="293"/>
      <c r="J265" s="293"/>
      <c r="K265" s="293"/>
      <c r="L265" s="297"/>
    </row>
    <row r="266" spans="1:16" ht="85" customHeight="1">
      <c r="A266" s="175" t="s">
        <v>184</v>
      </c>
      <c r="B266" s="205" t="s">
        <v>260</v>
      </c>
      <c r="C266" s="205"/>
      <c r="D266" s="205" t="s">
        <v>58</v>
      </c>
      <c r="E266" s="146" t="s">
        <v>5</v>
      </c>
      <c r="F266" s="298">
        <v>100</v>
      </c>
      <c r="G266" s="300">
        <v>100</v>
      </c>
      <c r="H266" s="300">
        <f>G266/F266*100</f>
        <v>100</v>
      </c>
      <c r="I266" s="300">
        <f>'Приложение № 1 ОТЧЁТ'!M283</f>
        <v>4916551.97</v>
      </c>
      <c r="J266" s="300">
        <f>'Приложение № 1 ОТЧЁТ'!N283</f>
        <v>4907578.46</v>
      </c>
      <c r="K266" s="298">
        <f>J266/I266*100</f>
        <v>99.817483674437796</v>
      </c>
      <c r="L266" s="298" t="s">
        <v>8</v>
      </c>
    </row>
    <row r="267" spans="1:16" ht="23.5" customHeight="1">
      <c r="A267" s="175"/>
      <c r="B267" s="205"/>
      <c r="C267" s="205"/>
      <c r="D267" s="205"/>
      <c r="E267" s="146"/>
      <c r="F267" s="298"/>
      <c r="G267" s="300"/>
      <c r="H267" s="300"/>
      <c r="I267" s="300"/>
      <c r="J267" s="300"/>
      <c r="K267" s="298"/>
      <c r="L267" s="298"/>
    </row>
    <row r="268" spans="1:16" ht="37.5" hidden="1" customHeight="1">
      <c r="A268" s="175"/>
      <c r="B268" s="205"/>
      <c r="C268" s="205"/>
      <c r="D268" s="205"/>
      <c r="E268" s="146"/>
      <c r="F268" s="298"/>
      <c r="G268" s="300"/>
      <c r="H268" s="300"/>
      <c r="I268" s="300"/>
      <c r="J268" s="300"/>
      <c r="K268" s="298"/>
      <c r="L268" s="298"/>
    </row>
    <row r="269" spans="1:16" ht="37.5" hidden="1" customHeight="1">
      <c r="A269" s="175"/>
      <c r="B269" s="205"/>
      <c r="C269" s="205"/>
      <c r="D269" s="205"/>
      <c r="E269" s="146"/>
      <c r="F269" s="298"/>
      <c r="G269" s="300"/>
      <c r="H269" s="300"/>
      <c r="I269" s="300"/>
      <c r="J269" s="300"/>
      <c r="K269" s="298"/>
      <c r="L269" s="298"/>
    </row>
    <row r="270" spans="1:16" ht="37.5" hidden="1" customHeight="1">
      <c r="A270" s="175"/>
      <c r="B270" s="205"/>
      <c r="C270" s="205"/>
      <c r="D270" s="205"/>
      <c r="E270" s="146"/>
      <c r="F270" s="298"/>
      <c r="G270" s="300"/>
      <c r="H270" s="300"/>
      <c r="I270" s="300"/>
      <c r="J270" s="300"/>
      <c r="K270" s="298"/>
      <c r="L270" s="298"/>
    </row>
    <row r="271" spans="1:16" ht="38.5" customHeight="1">
      <c r="A271" s="276" t="s">
        <v>248</v>
      </c>
      <c r="B271" s="277"/>
      <c r="C271" s="277"/>
      <c r="D271" s="296"/>
      <c r="E271" s="104" t="s">
        <v>8</v>
      </c>
      <c r="F271" s="107" t="s">
        <v>8</v>
      </c>
      <c r="G271" s="108" t="s">
        <v>8</v>
      </c>
      <c r="H271" s="108">
        <f>(H266)/1</f>
        <v>100</v>
      </c>
      <c r="I271" s="108">
        <f>SUM(I266:I270)</f>
        <v>4916551.97</v>
      </c>
      <c r="J271" s="108">
        <f>SUM(J266:J270)</f>
        <v>4907578.46</v>
      </c>
      <c r="K271" s="107">
        <f>J271/I271*100</f>
        <v>99.817483674437796</v>
      </c>
      <c r="L271" s="106" t="s">
        <v>8</v>
      </c>
    </row>
    <row r="272" spans="1:16" ht="35.5" customHeight="1">
      <c r="A272" s="292" t="s">
        <v>250</v>
      </c>
      <c r="B272" s="293"/>
      <c r="C272" s="293"/>
      <c r="D272" s="293"/>
      <c r="E272" s="293"/>
      <c r="F272" s="293"/>
      <c r="G272" s="293"/>
      <c r="H272" s="141">
        <f>((H266)/1+(H239+H244+H249+H254+H261+H263+H262))/(7+1)</f>
        <v>100</v>
      </c>
      <c r="I272" s="294" t="s">
        <v>196</v>
      </c>
      <c r="J272" s="295"/>
      <c r="K272" s="102">
        <f>(J229/I229)*100</f>
        <v>98.939763782071424</v>
      </c>
      <c r="L272" s="106"/>
    </row>
    <row r="273" spans="1:12" ht="35.5" customHeight="1">
      <c r="A273" s="292" t="s">
        <v>206</v>
      </c>
      <c r="B273" s="293"/>
      <c r="C273" s="293"/>
      <c r="D273" s="293"/>
      <c r="E273" s="293"/>
      <c r="F273" s="293"/>
      <c r="G273" s="293"/>
      <c r="H273" s="108">
        <f>H272</f>
        <v>100</v>
      </c>
      <c r="I273" s="294" t="s">
        <v>207</v>
      </c>
      <c r="J273" s="363"/>
      <c r="K273" s="107">
        <f>K272</f>
        <v>98.939763782071424</v>
      </c>
      <c r="L273" s="106"/>
    </row>
    <row r="274" spans="1:12" ht="37.5" customHeight="1">
      <c r="A274" s="314" t="s">
        <v>264</v>
      </c>
      <c r="B274" s="314"/>
      <c r="C274" s="314"/>
      <c r="D274" s="314"/>
      <c r="E274" s="314"/>
      <c r="F274" s="314"/>
      <c r="G274" s="314"/>
      <c r="H274" s="314"/>
      <c r="I274" s="314"/>
      <c r="J274" s="314"/>
      <c r="K274" s="314"/>
      <c r="L274" s="107">
        <f>(H273*0.8)+(K273*0.2)</f>
        <v>99.787952756414285</v>
      </c>
    </row>
    <row r="275" spans="1:12" ht="65.5" hidden="1" customHeight="1">
      <c r="A275" s="361"/>
      <c r="B275" s="361"/>
      <c r="C275" s="361"/>
      <c r="D275" s="361"/>
      <c r="E275" s="361"/>
      <c r="F275" s="361"/>
      <c r="G275" s="361"/>
      <c r="H275" s="101"/>
      <c r="I275" s="362"/>
      <c r="J275" s="362"/>
      <c r="K275" s="101"/>
      <c r="L275" s="101"/>
    </row>
    <row r="276" spans="1:12" ht="37.5" customHeight="1">
      <c r="A276" s="368" t="s">
        <v>261</v>
      </c>
      <c r="B276" s="368"/>
      <c r="C276" s="368"/>
      <c r="D276" s="368"/>
      <c r="E276" s="368"/>
      <c r="F276" s="368"/>
      <c r="G276" s="368"/>
      <c r="H276" s="368"/>
      <c r="I276" s="368"/>
      <c r="J276" s="368"/>
      <c r="K276" s="368"/>
      <c r="L276" s="103">
        <f>(L274+L227+L182)/3</f>
        <v>99.503522246118436</v>
      </c>
    </row>
    <row r="277" spans="1:12" ht="12" customHeight="1">
      <c r="A277" s="367"/>
      <c r="B277" s="367"/>
      <c r="C277" s="367"/>
      <c r="D277" s="367"/>
      <c r="E277" s="367"/>
      <c r="F277" s="367"/>
      <c r="G277" s="367"/>
      <c r="H277" s="367"/>
      <c r="I277" s="367"/>
      <c r="J277" s="367"/>
      <c r="K277" s="367"/>
      <c r="L277" s="367"/>
    </row>
    <row r="278" spans="1:12" ht="40.5" customHeight="1">
      <c r="I278" s="140"/>
      <c r="J278" s="140"/>
    </row>
    <row r="279" spans="1:12" ht="26.25" customHeight="1">
      <c r="A279" s="208" t="s">
        <v>321</v>
      </c>
      <c r="B279" s="208"/>
      <c r="C279" s="208"/>
      <c r="D279" s="208"/>
      <c r="E279" s="208"/>
    </row>
  </sheetData>
  <mergeCells count="467">
    <mergeCell ref="A273:G273"/>
    <mergeCell ref="I273:J273"/>
    <mergeCell ref="J266:J270"/>
    <mergeCell ref="D239:D243"/>
    <mergeCell ref="E239:E243"/>
    <mergeCell ref="H249:H253"/>
    <mergeCell ref="K249:K253"/>
    <mergeCell ref="A264:D264"/>
    <mergeCell ref="B262:C262"/>
    <mergeCell ref="J244:J248"/>
    <mergeCell ref="I229:I233"/>
    <mergeCell ref="K229:K233"/>
    <mergeCell ref="F69:F73"/>
    <mergeCell ref="G69:G73"/>
    <mergeCell ref="H69:H73"/>
    <mergeCell ref="F79:F83"/>
    <mergeCell ref="A24:L28"/>
    <mergeCell ref="A18:L18"/>
    <mergeCell ref="A134:L138"/>
    <mergeCell ref="B261:C261"/>
    <mergeCell ref="A182:K182"/>
    <mergeCell ref="E204:E208"/>
    <mergeCell ref="I122:J122"/>
    <mergeCell ref="A144:G144"/>
    <mergeCell ref="G29:G33"/>
    <mergeCell ref="F34:F38"/>
    <mergeCell ref="G34:G38"/>
    <mergeCell ref="H29:H33"/>
    <mergeCell ref="H34:H38"/>
    <mergeCell ref="H19:H23"/>
    <mergeCell ref="K64:K68"/>
    <mergeCell ref="K69:K73"/>
    <mergeCell ref="K74:K78"/>
    <mergeCell ref="K79:K83"/>
    <mergeCell ref="K49:K53"/>
    <mergeCell ref="K54:K58"/>
    <mergeCell ref="A279:E279"/>
    <mergeCell ref="D12:D15"/>
    <mergeCell ref="E12:E15"/>
    <mergeCell ref="F19:F23"/>
    <mergeCell ref="G19:G23"/>
    <mergeCell ref="A122:D122"/>
    <mergeCell ref="G44:G48"/>
    <mergeCell ref="F49:F53"/>
    <mergeCell ref="G49:G53"/>
    <mergeCell ref="F64:F68"/>
    <mergeCell ref="A259:A260"/>
    <mergeCell ref="B259:C260"/>
    <mergeCell ref="D259:D260"/>
    <mergeCell ref="A244:A248"/>
    <mergeCell ref="B244:C248"/>
    <mergeCell ref="D244:D248"/>
    <mergeCell ref="A249:A253"/>
    <mergeCell ref="B249:C253"/>
    <mergeCell ref="A277:L277"/>
    <mergeCell ref="F74:F78"/>
    <mergeCell ref="G74:G78"/>
    <mergeCell ref="H74:H78"/>
    <mergeCell ref="A276:K276"/>
    <mergeCell ref="I19:I23"/>
    <mergeCell ref="K59:K63"/>
    <mergeCell ref="E249:E253"/>
    <mergeCell ref="I89:I93"/>
    <mergeCell ref="G79:G83"/>
    <mergeCell ref="H79:H83"/>
    <mergeCell ref="F84:F88"/>
    <mergeCell ref="G84:G88"/>
    <mergeCell ref="A175:L175"/>
    <mergeCell ref="A180:D180"/>
    <mergeCell ref="D199:D203"/>
    <mergeCell ref="E199:E203"/>
    <mergeCell ref="I144:J144"/>
    <mergeCell ref="A219:A223"/>
    <mergeCell ref="J89:J93"/>
    <mergeCell ref="I94:I98"/>
    <mergeCell ref="J94:J98"/>
    <mergeCell ref="I104:I108"/>
    <mergeCell ref="J104:J108"/>
    <mergeCell ref="I64:I68"/>
    <mergeCell ref="J64:J68"/>
    <mergeCell ref="I69:I73"/>
    <mergeCell ref="J69:J73"/>
    <mergeCell ref="I74:I78"/>
    <mergeCell ref="G99:G103"/>
    <mergeCell ref="A275:G275"/>
    <mergeCell ref="I275:J275"/>
    <mergeCell ref="A173:G173"/>
    <mergeCell ref="I173:J173"/>
    <mergeCell ref="A179:G179"/>
    <mergeCell ref="I179:J179"/>
    <mergeCell ref="G114:G118"/>
    <mergeCell ref="H114:H118"/>
    <mergeCell ref="G109:G113"/>
    <mergeCell ref="H109:H113"/>
    <mergeCell ref="D249:D253"/>
    <mergeCell ref="B119:C119"/>
    <mergeCell ref="I114:I118"/>
    <mergeCell ref="F109:F113"/>
    <mergeCell ref="A274:K274"/>
    <mergeCell ref="A227:K227"/>
    <mergeCell ref="B254:C258"/>
    <mergeCell ref="D254:D258"/>
    <mergeCell ref="E254:E258"/>
    <mergeCell ref="A226:G226"/>
    <mergeCell ref="I226:J226"/>
    <mergeCell ref="B263:C263"/>
    <mergeCell ref="E259:E260"/>
    <mergeCell ref="A254:A258"/>
    <mergeCell ref="G64:G68"/>
    <mergeCell ref="H64:H68"/>
    <mergeCell ref="G94:G98"/>
    <mergeCell ref="H94:H98"/>
    <mergeCell ref="I54:I58"/>
    <mergeCell ref="J54:J58"/>
    <mergeCell ref="I59:I63"/>
    <mergeCell ref="J59:J63"/>
    <mergeCell ref="I84:I88"/>
    <mergeCell ref="J84:J88"/>
    <mergeCell ref="H84:H88"/>
    <mergeCell ref="L139:L143"/>
    <mergeCell ref="F145:G145"/>
    <mergeCell ref="F168:F172"/>
    <mergeCell ref="G168:G172"/>
    <mergeCell ref="H99:H103"/>
    <mergeCell ref="G104:G108"/>
    <mergeCell ref="H104:H108"/>
    <mergeCell ref="G89:G93"/>
    <mergeCell ref="J74:J78"/>
    <mergeCell ref="I79:I83"/>
    <mergeCell ref="J79:J83"/>
    <mergeCell ref="F99:F103"/>
    <mergeCell ref="F104:F108"/>
    <mergeCell ref="F89:F93"/>
    <mergeCell ref="K104:K108"/>
    <mergeCell ref="I109:I113"/>
    <mergeCell ref="J109:J113"/>
    <mergeCell ref="K109:K113"/>
    <mergeCell ref="B176:C176"/>
    <mergeCell ref="A174:D174"/>
    <mergeCell ref="A158:A162"/>
    <mergeCell ref="B158:C162"/>
    <mergeCell ref="E158:E162"/>
    <mergeCell ref="A145:D145"/>
    <mergeCell ref="D158:D162"/>
    <mergeCell ref="A168:A172"/>
    <mergeCell ref="B129:C133"/>
    <mergeCell ref="D129:D133"/>
    <mergeCell ref="E129:E133"/>
    <mergeCell ref="I124:I128"/>
    <mergeCell ref="J124:J128"/>
    <mergeCell ref="K139:K143"/>
    <mergeCell ref="K84:K88"/>
    <mergeCell ref="K89:K93"/>
    <mergeCell ref="K94:K98"/>
    <mergeCell ref="I99:I103"/>
    <mergeCell ref="J99:J103"/>
    <mergeCell ref="K99:K103"/>
    <mergeCell ref="D229:D233"/>
    <mergeCell ref="E229:E233"/>
    <mergeCell ref="E244:E248"/>
    <mergeCell ref="J114:J118"/>
    <mergeCell ref="K114:K118"/>
    <mergeCell ref="A228:L228"/>
    <mergeCell ref="A229:A233"/>
    <mergeCell ref="B229:C233"/>
    <mergeCell ref="B120:C120"/>
    <mergeCell ref="A146:L146"/>
    <mergeCell ref="L184:L188"/>
    <mergeCell ref="B194:C198"/>
    <mergeCell ref="D194:D198"/>
    <mergeCell ref="B168:C172"/>
    <mergeCell ref="D168:D172"/>
    <mergeCell ref="F174:G174"/>
    <mergeCell ref="H89:H93"/>
    <mergeCell ref="F94:F98"/>
    <mergeCell ref="E168:E172"/>
    <mergeCell ref="J158:J162"/>
    <mergeCell ref="F158:F162"/>
    <mergeCell ref="G158:G162"/>
    <mergeCell ref="J184:J188"/>
    <mergeCell ref="B178:C178"/>
    <mergeCell ref="A183:L183"/>
    <mergeCell ref="G184:G188"/>
    <mergeCell ref="F184:F188"/>
    <mergeCell ref="H184:H188"/>
    <mergeCell ref="I184:I188"/>
    <mergeCell ref="E184:E188"/>
    <mergeCell ref="A184:A188"/>
    <mergeCell ref="K184:K188"/>
    <mergeCell ref="A163:L167"/>
    <mergeCell ref="A177:L177"/>
    <mergeCell ref="E104:E108"/>
    <mergeCell ref="A114:A118"/>
    <mergeCell ref="B114:C118"/>
    <mergeCell ref="D114:D118"/>
    <mergeCell ref="E114:E118"/>
    <mergeCell ref="A109:A113"/>
    <mergeCell ref="B109:C113"/>
    <mergeCell ref="D109:D113"/>
    <mergeCell ref="E109:E113"/>
    <mergeCell ref="A69:A73"/>
    <mergeCell ref="B69:C73"/>
    <mergeCell ref="D69:D73"/>
    <mergeCell ref="E69:E73"/>
    <mergeCell ref="A64:A68"/>
    <mergeCell ref="B64:C68"/>
    <mergeCell ref="D64:D68"/>
    <mergeCell ref="E64:E68"/>
    <mergeCell ref="A79:A83"/>
    <mergeCell ref="B79:C83"/>
    <mergeCell ref="D79:D83"/>
    <mergeCell ref="E79:E83"/>
    <mergeCell ref="A74:A78"/>
    <mergeCell ref="B74:C78"/>
    <mergeCell ref="D74:D78"/>
    <mergeCell ref="E74:E78"/>
    <mergeCell ref="E44:E48"/>
    <mergeCell ref="H49:H53"/>
    <mergeCell ref="A59:A63"/>
    <mergeCell ref="B59:C63"/>
    <mergeCell ref="D59:D63"/>
    <mergeCell ref="E59:E63"/>
    <mergeCell ref="A54:A58"/>
    <mergeCell ref="B54:C58"/>
    <mergeCell ref="D54:D58"/>
    <mergeCell ref="E54:E58"/>
    <mergeCell ref="G59:G63"/>
    <mergeCell ref="H59:H63"/>
    <mergeCell ref="F44:F48"/>
    <mergeCell ref="H44:H48"/>
    <mergeCell ref="F54:F58"/>
    <mergeCell ref="G54:G58"/>
    <mergeCell ref="H54:H58"/>
    <mergeCell ref="F59:F63"/>
    <mergeCell ref="A29:A33"/>
    <mergeCell ref="B29:C33"/>
    <mergeCell ref="L69:L73"/>
    <mergeCell ref="A19:A23"/>
    <mergeCell ref="B19:C23"/>
    <mergeCell ref="D19:D23"/>
    <mergeCell ref="L34:L38"/>
    <mergeCell ref="J19:J23"/>
    <mergeCell ref="A39:A43"/>
    <mergeCell ref="B39:C43"/>
    <mergeCell ref="D39:D43"/>
    <mergeCell ref="E39:E43"/>
    <mergeCell ref="A34:A38"/>
    <mergeCell ref="B34:C38"/>
    <mergeCell ref="D34:D38"/>
    <mergeCell ref="E34:E38"/>
    <mergeCell ref="I29:I33"/>
    <mergeCell ref="A49:A53"/>
    <mergeCell ref="B49:C53"/>
    <mergeCell ref="D49:D53"/>
    <mergeCell ref="E49:E53"/>
    <mergeCell ref="A44:A48"/>
    <mergeCell ref="B44:C48"/>
    <mergeCell ref="D44:D48"/>
    <mergeCell ref="J39:J43"/>
    <mergeCell ref="K39:K43"/>
    <mergeCell ref="F39:F43"/>
    <mergeCell ref="G39:G43"/>
    <mergeCell ref="H39:H43"/>
    <mergeCell ref="K19:K23"/>
    <mergeCell ref="F29:F33"/>
    <mergeCell ref="L44:L48"/>
    <mergeCell ref="L49:L53"/>
    <mergeCell ref="J29:J33"/>
    <mergeCell ref="I34:I38"/>
    <mergeCell ref="J34:J38"/>
    <mergeCell ref="I44:I48"/>
    <mergeCell ref="J44:J48"/>
    <mergeCell ref="K44:K48"/>
    <mergeCell ref="I49:I53"/>
    <mergeCell ref="J49:J53"/>
    <mergeCell ref="K29:K33"/>
    <mergeCell ref="L74:L78"/>
    <mergeCell ref="L79:L83"/>
    <mergeCell ref="L54:L58"/>
    <mergeCell ref="L59:L63"/>
    <mergeCell ref="L64:L68"/>
    <mergeCell ref="L104:L108"/>
    <mergeCell ref="L94:L98"/>
    <mergeCell ref="L39:L43"/>
    <mergeCell ref="A1:L1"/>
    <mergeCell ref="A2:L2"/>
    <mergeCell ref="F12:G14"/>
    <mergeCell ref="A3:L3"/>
    <mergeCell ref="A4:L4"/>
    <mergeCell ref="E19:E23"/>
    <mergeCell ref="A5:L5"/>
    <mergeCell ref="A11:A15"/>
    <mergeCell ref="B11:C15"/>
    <mergeCell ref="D11:G11"/>
    <mergeCell ref="H11:H15"/>
    <mergeCell ref="K11:K15"/>
    <mergeCell ref="I11:J14"/>
    <mergeCell ref="D6:J6"/>
    <mergeCell ref="K34:K38"/>
    <mergeCell ref="I39:I43"/>
    <mergeCell ref="L109:L113"/>
    <mergeCell ref="L84:L88"/>
    <mergeCell ref="L89:L93"/>
    <mergeCell ref="L99:L103"/>
    <mergeCell ref="L114:L118"/>
    <mergeCell ref="A89:A93"/>
    <mergeCell ref="B89:C93"/>
    <mergeCell ref="D89:D93"/>
    <mergeCell ref="E89:E93"/>
    <mergeCell ref="A84:A88"/>
    <mergeCell ref="B84:C88"/>
    <mergeCell ref="D84:D88"/>
    <mergeCell ref="E84:E88"/>
    <mergeCell ref="A99:A103"/>
    <mergeCell ref="B99:C103"/>
    <mergeCell ref="D99:D103"/>
    <mergeCell ref="E99:E103"/>
    <mergeCell ref="A94:A98"/>
    <mergeCell ref="B94:C98"/>
    <mergeCell ref="D94:D98"/>
    <mergeCell ref="E94:E98"/>
    <mergeCell ref="A104:A108"/>
    <mergeCell ref="B104:C108"/>
    <mergeCell ref="D104:D108"/>
    <mergeCell ref="F122:G122"/>
    <mergeCell ref="F114:F118"/>
    <mergeCell ref="F139:F143"/>
    <mergeCell ref="G139:G143"/>
    <mergeCell ref="H139:H143"/>
    <mergeCell ref="I121:J121"/>
    <mergeCell ref="H124:H128"/>
    <mergeCell ref="A121:G121"/>
    <mergeCell ref="A124:A128"/>
    <mergeCell ref="B124:C128"/>
    <mergeCell ref="D124:D128"/>
    <mergeCell ref="E124:E128"/>
    <mergeCell ref="G124:G128"/>
    <mergeCell ref="F124:F128"/>
    <mergeCell ref="I139:I143"/>
    <mergeCell ref="J139:J143"/>
    <mergeCell ref="A123:L123"/>
    <mergeCell ref="K124:K128"/>
    <mergeCell ref="L124:L128"/>
    <mergeCell ref="A139:A143"/>
    <mergeCell ref="B139:C143"/>
    <mergeCell ref="D139:D143"/>
    <mergeCell ref="E139:E143"/>
    <mergeCell ref="A129:A133"/>
    <mergeCell ref="F199:F203"/>
    <mergeCell ref="G199:G203"/>
    <mergeCell ref="H199:H203"/>
    <mergeCell ref="I199:I203"/>
    <mergeCell ref="J199:J203"/>
    <mergeCell ref="A181:G181"/>
    <mergeCell ref="I181:J181"/>
    <mergeCell ref="A199:A203"/>
    <mergeCell ref="B199:C203"/>
    <mergeCell ref="E194:E198"/>
    <mergeCell ref="B184:C188"/>
    <mergeCell ref="A189:L193"/>
    <mergeCell ref="A194:A198"/>
    <mergeCell ref="G194:G198"/>
    <mergeCell ref="F194:F198"/>
    <mergeCell ref="H194:H198"/>
    <mergeCell ref="D184:D188"/>
    <mergeCell ref="K204:K208"/>
    <mergeCell ref="L204:L208"/>
    <mergeCell ref="I194:I198"/>
    <mergeCell ref="J194:J198"/>
    <mergeCell ref="K194:K198"/>
    <mergeCell ref="L194:L198"/>
    <mergeCell ref="H158:H162"/>
    <mergeCell ref="K158:K162"/>
    <mergeCell ref="L158:L162"/>
    <mergeCell ref="K168:K172"/>
    <mergeCell ref="K199:K203"/>
    <mergeCell ref="L199:L203"/>
    <mergeCell ref="L168:L172"/>
    <mergeCell ref="I158:I162"/>
    <mergeCell ref="H168:H172"/>
    <mergeCell ref="I168:I172"/>
    <mergeCell ref="J168:J172"/>
    <mergeCell ref="A225:D225"/>
    <mergeCell ref="B219:C223"/>
    <mergeCell ref="D219:D223"/>
    <mergeCell ref="E219:E223"/>
    <mergeCell ref="A224:G224"/>
    <mergeCell ref="I224:J224"/>
    <mergeCell ref="A204:A208"/>
    <mergeCell ref="B204:C208"/>
    <mergeCell ref="D204:D208"/>
    <mergeCell ref="A209:D209"/>
    <mergeCell ref="H204:H208"/>
    <mergeCell ref="I204:I208"/>
    <mergeCell ref="J204:J208"/>
    <mergeCell ref="L249:L253"/>
    <mergeCell ref="I239:I243"/>
    <mergeCell ref="J239:J243"/>
    <mergeCell ref="A234:L238"/>
    <mergeCell ref="A239:A243"/>
    <mergeCell ref="L219:L223"/>
    <mergeCell ref="F204:F208"/>
    <mergeCell ref="G204:G208"/>
    <mergeCell ref="K239:K243"/>
    <mergeCell ref="F225:G225"/>
    <mergeCell ref="F229:F233"/>
    <mergeCell ref="G229:G233"/>
    <mergeCell ref="H229:H233"/>
    <mergeCell ref="J229:J233"/>
    <mergeCell ref="L239:L243"/>
    <mergeCell ref="F219:F223"/>
    <mergeCell ref="G219:G223"/>
    <mergeCell ref="H219:H223"/>
    <mergeCell ref="I219:I223"/>
    <mergeCell ref="J219:J223"/>
    <mergeCell ref="K219:K223"/>
    <mergeCell ref="B239:C243"/>
    <mergeCell ref="H239:H243"/>
    <mergeCell ref="I244:I248"/>
    <mergeCell ref="D29:D33"/>
    <mergeCell ref="E29:E33"/>
    <mergeCell ref="L11:L15"/>
    <mergeCell ref="L29:L33"/>
    <mergeCell ref="B16:C16"/>
    <mergeCell ref="A17:L17"/>
    <mergeCell ref="L19:L23"/>
    <mergeCell ref="F259:F260"/>
    <mergeCell ref="G259:G260"/>
    <mergeCell ref="F254:F258"/>
    <mergeCell ref="G254:G258"/>
    <mergeCell ref="H254:H258"/>
    <mergeCell ref="I254:I258"/>
    <mergeCell ref="L244:L248"/>
    <mergeCell ref="I249:I253"/>
    <mergeCell ref="J249:J253"/>
    <mergeCell ref="K244:K248"/>
    <mergeCell ref="L254:L258"/>
    <mergeCell ref="J254:J258"/>
    <mergeCell ref="F249:F253"/>
    <mergeCell ref="G249:G253"/>
    <mergeCell ref="F244:F248"/>
    <mergeCell ref="G244:G248"/>
    <mergeCell ref="H244:H248"/>
    <mergeCell ref="L229:L233"/>
    <mergeCell ref="F239:F243"/>
    <mergeCell ref="G239:G243"/>
    <mergeCell ref="B147:C147"/>
    <mergeCell ref="A148:L148"/>
    <mergeCell ref="B152:C152"/>
    <mergeCell ref="A153:G153"/>
    <mergeCell ref="I153:J153"/>
    <mergeCell ref="A272:G272"/>
    <mergeCell ref="I272:J272"/>
    <mergeCell ref="A271:D271"/>
    <mergeCell ref="A265:L265"/>
    <mergeCell ref="K266:K270"/>
    <mergeCell ref="L266:L270"/>
    <mergeCell ref="A218:L218"/>
    <mergeCell ref="A266:A270"/>
    <mergeCell ref="B266:C270"/>
    <mergeCell ref="D266:D270"/>
    <mergeCell ref="E266:E270"/>
    <mergeCell ref="F266:F270"/>
    <mergeCell ref="K254:K258"/>
    <mergeCell ref="G266:G270"/>
    <mergeCell ref="H266:H270"/>
    <mergeCell ref="I266:I270"/>
  </mergeCells>
  <pageMargins left="0.43307086614173229" right="0.31496062992125984" top="0.82677165354330717" bottom="0.35433070866141736" header="0.47244094488188981" footer="0.31496062992125984"/>
  <pageSetup paperSize="9" scale="45" fitToWidth="2" fitToHeight="6" orientation="landscape" r:id="rId1"/>
  <rowBreaks count="4" manualBreakCount="4">
    <brk id="53" max="12" man="1"/>
    <brk id="98" max="12" man="1"/>
    <brk id="119" max="12" man="1"/>
    <brk id="203"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Приложение № 1 ОТЧЁТ</vt:lpstr>
      <vt:lpstr>Приложение № 2 ОЦЕНКА</vt:lpstr>
      <vt:lpstr>'Приложение № 1 ОТЧЁТ'!Заголовки_для_печати</vt:lpstr>
      <vt:lpstr>'Приложение № 2 ОЦЕНКА'!Заголовки_для_печати</vt:lpstr>
      <vt:lpstr>'Приложение № 1 ОТЧЁТ'!Область_печати</vt:lpstr>
      <vt:lpstr>'Приложение № 2 ОЦЕНКА'!Область_печати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2024-04-25T09:47:04Z</cp:lastPrinted>
  <dcterms:created xsi:type="dcterms:W3CDTF">1996-10-08T23:32:33Z</dcterms:created>
  <dcterms:modified xsi:type="dcterms:W3CDTF">2024-05-03T03:46:01Z</dcterms:modified>
</cp:coreProperties>
</file>