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0" yWindow="960" windowWidth="19420" windowHeight="5900"/>
  </bookViews>
  <sheets>
    <sheet name="ОТЧЁТ по МП" sheetId="6" r:id="rId1"/>
    <sheet name="ОЦЕНКА эффект МП" sheetId="8" r:id="rId2"/>
  </sheets>
  <definedNames>
    <definedName name="_xlnm.Print_Titles" localSheetId="0">'ОТЧЁТ по МП'!$17:$17</definedName>
    <definedName name="_xlnm.Print_Titles" localSheetId="1">'ОЦЕНКА эффект МП'!$16:$16</definedName>
    <definedName name="_xlnm.Print_Area" localSheetId="0">'ОТЧЁТ по МП'!$A$1:$Z$383</definedName>
    <definedName name="_xlnm.Print_Area" localSheetId="1">'ОЦЕНКА эффект МП'!$A$1:$M$267</definedName>
  </definedNames>
  <calcPr calcId="125725"/>
</workbook>
</file>

<file path=xl/calcChain.xml><?xml version="1.0" encoding="utf-8"?>
<calcChain xmlns="http://schemas.openxmlformats.org/spreadsheetml/2006/main">
  <c r="J249" i="8"/>
  <c r="I249"/>
  <c r="J248"/>
  <c r="I248"/>
  <c r="J247"/>
  <c r="I247"/>
  <c r="J242"/>
  <c r="I242"/>
  <c r="J237"/>
  <c r="I237"/>
  <c r="J232"/>
  <c r="I232"/>
  <c r="H249"/>
  <c r="J252"/>
  <c r="I252"/>
  <c r="J212"/>
  <c r="J177" s="1"/>
  <c r="I212"/>
  <c r="I177" s="1"/>
  <c r="H187"/>
  <c r="J171"/>
  <c r="J169" s="1"/>
  <c r="I171"/>
  <c r="I169" s="1"/>
  <c r="J161"/>
  <c r="I161"/>
  <c r="J142"/>
  <c r="I142"/>
  <c r="J122"/>
  <c r="I122"/>
  <c r="J123"/>
  <c r="I123"/>
  <c r="H123"/>
  <c r="H122"/>
  <c r="J121"/>
  <c r="I121"/>
  <c r="J120"/>
  <c r="I120"/>
  <c r="J115"/>
  <c r="I115"/>
  <c r="I110"/>
  <c r="J105"/>
  <c r="I105"/>
  <c r="J100"/>
  <c r="I100"/>
  <c r="J95"/>
  <c r="I95"/>
  <c r="J90"/>
  <c r="I90"/>
  <c r="J85"/>
  <c r="I85"/>
  <c r="J80"/>
  <c r="I80"/>
  <c r="J75"/>
  <c r="I75"/>
  <c r="I70"/>
  <c r="J65"/>
  <c r="I65"/>
  <c r="J60"/>
  <c r="I60"/>
  <c r="J50"/>
  <c r="I50"/>
  <c r="J49"/>
  <c r="I49"/>
  <c r="K49" s="1"/>
  <c r="H49"/>
  <c r="H39"/>
  <c r="H44"/>
  <c r="J39"/>
  <c r="I39"/>
  <c r="J34"/>
  <c r="I34"/>
  <c r="J29"/>
  <c r="I29"/>
  <c r="G34"/>
  <c r="F34"/>
  <c r="G29"/>
  <c r="F29"/>
  <c r="H25" i="6"/>
  <c r="H26"/>
  <c r="H24"/>
  <c r="G25"/>
  <c r="G26"/>
  <c r="G24"/>
  <c r="G166"/>
  <c r="G161"/>
  <c r="P25"/>
  <c r="P26"/>
  <c r="P24"/>
  <c r="O25"/>
  <c r="O26"/>
  <c r="O24"/>
  <c r="H167"/>
  <c r="H168"/>
  <c r="H169"/>
  <c r="H170"/>
  <c r="H166"/>
  <c r="G167"/>
  <c r="G168"/>
  <c r="G169"/>
  <c r="G170"/>
  <c r="P166"/>
  <c r="O166"/>
  <c r="F167"/>
  <c r="F168"/>
  <c r="F169"/>
  <c r="F170"/>
  <c r="F166"/>
  <c r="H370"/>
  <c r="H371"/>
  <c r="H369"/>
  <c r="G370"/>
  <c r="G371"/>
  <c r="G369"/>
  <c r="H360"/>
  <c r="H359"/>
  <c r="G360"/>
  <c r="G359"/>
  <c r="H355"/>
  <c r="H354"/>
  <c r="G355"/>
  <c r="G354"/>
  <c r="H335"/>
  <c r="H336"/>
  <c r="H337"/>
  <c r="H338"/>
  <c r="H334"/>
  <c r="G335"/>
  <c r="G336"/>
  <c r="G337"/>
  <c r="G338"/>
  <c r="G334"/>
  <c r="H330"/>
  <c r="H331"/>
  <c r="H332"/>
  <c r="H333"/>
  <c r="H329"/>
  <c r="G330"/>
  <c r="G331"/>
  <c r="G332"/>
  <c r="G333"/>
  <c r="G329"/>
  <c r="H325"/>
  <c r="H324"/>
  <c r="G325"/>
  <c r="G324"/>
  <c r="H320"/>
  <c r="H321"/>
  <c r="H319"/>
  <c r="G320"/>
  <c r="G321"/>
  <c r="G319"/>
  <c r="H315"/>
  <c r="H316"/>
  <c r="H314"/>
  <c r="G315"/>
  <c r="G316"/>
  <c r="G314"/>
  <c r="H310"/>
  <c r="H309"/>
  <c r="G310"/>
  <c r="G311"/>
  <c r="G312"/>
  <c r="G309"/>
  <c r="H305"/>
  <c r="H306"/>
  <c r="H307"/>
  <c r="H304"/>
  <c r="G305"/>
  <c r="G306"/>
  <c r="G307"/>
  <c r="G304"/>
  <c r="G299" s="1"/>
  <c r="H300"/>
  <c r="G300"/>
  <c r="H291"/>
  <c r="H292"/>
  <c r="H290"/>
  <c r="G291"/>
  <c r="G292"/>
  <c r="G290"/>
  <c r="H285"/>
  <c r="H287"/>
  <c r="G287"/>
  <c r="H282"/>
  <c r="G282"/>
  <c r="G280" s="1"/>
  <c r="H276"/>
  <c r="H277"/>
  <c r="G276"/>
  <c r="G277"/>
  <c r="G278"/>
  <c r="G279"/>
  <c r="H275"/>
  <c r="G275"/>
  <c r="H271"/>
  <c r="H272"/>
  <c r="H273"/>
  <c r="H274"/>
  <c r="H270"/>
  <c r="G271"/>
  <c r="G272"/>
  <c r="G273"/>
  <c r="G274"/>
  <c r="G270"/>
  <c r="H265"/>
  <c r="H266"/>
  <c r="H267"/>
  <c r="H268"/>
  <c r="H269"/>
  <c r="G266"/>
  <c r="G267"/>
  <c r="G268"/>
  <c r="G269"/>
  <c r="G265"/>
  <c r="H251"/>
  <c r="H252"/>
  <c r="H253"/>
  <c r="H250"/>
  <c r="G251"/>
  <c r="G252"/>
  <c r="G253"/>
  <c r="G254"/>
  <c r="G250"/>
  <c r="G245" s="1"/>
  <c r="H235"/>
  <c r="H236"/>
  <c r="H234"/>
  <c r="G235"/>
  <c r="G236"/>
  <c r="G234"/>
  <c r="G229" s="1"/>
  <c r="H214"/>
  <c r="H215"/>
  <c r="H216"/>
  <c r="H217"/>
  <c r="H213"/>
  <c r="G214"/>
  <c r="G215"/>
  <c r="G216"/>
  <c r="G217"/>
  <c r="G213"/>
  <c r="H208"/>
  <c r="H209"/>
  <c r="H210"/>
  <c r="H211"/>
  <c r="H207"/>
  <c r="G208"/>
  <c r="G209"/>
  <c r="G210"/>
  <c r="G211"/>
  <c r="G207"/>
  <c r="H193"/>
  <c r="H194"/>
  <c r="H195"/>
  <c r="H196"/>
  <c r="H192"/>
  <c r="G193"/>
  <c r="G194"/>
  <c r="G195"/>
  <c r="G196"/>
  <c r="G192"/>
  <c r="H162"/>
  <c r="H163"/>
  <c r="H164"/>
  <c r="H165"/>
  <c r="G162"/>
  <c r="G163"/>
  <c r="G164"/>
  <c r="G165"/>
  <c r="G146"/>
  <c r="G141"/>
  <c r="H137"/>
  <c r="H138"/>
  <c r="H139"/>
  <c r="H140"/>
  <c r="H136"/>
  <c r="G137"/>
  <c r="G138"/>
  <c r="G139"/>
  <c r="G140"/>
  <c r="G136"/>
  <c r="H132"/>
  <c r="H133"/>
  <c r="H134"/>
  <c r="H135"/>
  <c r="H131"/>
  <c r="G132"/>
  <c r="G133"/>
  <c r="G134"/>
  <c r="G135"/>
  <c r="G131"/>
  <c r="H127"/>
  <c r="H128"/>
  <c r="H129"/>
  <c r="H130"/>
  <c r="H126"/>
  <c r="G127"/>
  <c r="G128"/>
  <c r="G129"/>
  <c r="G130"/>
  <c r="G126"/>
  <c r="H122"/>
  <c r="H123"/>
  <c r="H124"/>
  <c r="H125"/>
  <c r="H121"/>
  <c r="G122"/>
  <c r="G123"/>
  <c r="G124"/>
  <c r="G125"/>
  <c r="G121"/>
  <c r="H117"/>
  <c r="H118"/>
  <c r="H119"/>
  <c r="H116"/>
  <c r="G117"/>
  <c r="G118"/>
  <c r="G116"/>
  <c r="H112"/>
  <c r="H113"/>
  <c r="H114"/>
  <c r="H115"/>
  <c r="H111"/>
  <c r="G112"/>
  <c r="G113"/>
  <c r="G114"/>
  <c r="G115"/>
  <c r="G111"/>
  <c r="H107"/>
  <c r="H108"/>
  <c r="H109"/>
  <c r="H110"/>
  <c r="H106"/>
  <c r="G107"/>
  <c r="G108"/>
  <c r="G109"/>
  <c r="G110"/>
  <c r="G106"/>
  <c r="H102"/>
  <c r="H103"/>
  <c r="H104"/>
  <c r="H105"/>
  <c r="H101"/>
  <c r="G102"/>
  <c r="G103"/>
  <c r="G104"/>
  <c r="G105"/>
  <c r="G101"/>
  <c r="H97"/>
  <c r="H98"/>
  <c r="H99"/>
  <c r="H100"/>
  <c r="H96"/>
  <c r="G97"/>
  <c r="G98"/>
  <c r="G99"/>
  <c r="G100"/>
  <c r="G96"/>
  <c r="H92"/>
  <c r="H93"/>
  <c r="H94"/>
  <c r="H95"/>
  <c r="H91"/>
  <c r="G92"/>
  <c r="G93"/>
  <c r="G94"/>
  <c r="G95"/>
  <c r="G91"/>
  <c r="H87"/>
  <c r="H88"/>
  <c r="H89"/>
  <c r="H90"/>
  <c r="H86"/>
  <c r="G87"/>
  <c r="G88"/>
  <c r="G89"/>
  <c r="G90"/>
  <c r="G86"/>
  <c r="H82"/>
  <c r="H83"/>
  <c r="H84"/>
  <c r="H81"/>
  <c r="G82"/>
  <c r="G83"/>
  <c r="G84"/>
  <c r="G81"/>
  <c r="H77"/>
  <c r="H78"/>
  <c r="H79"/>
  <c r="H76"/>
  <c r="G77"/>
  <c r="G78"/>
  <c r="G79"/>
  <c r="G76"/>
  <c r="H62"/>
  <c r="H63"/>
  <c r="H64"/>
  <c r="H65"/>
  <c r="H61"/>
  <c r="G62"/>
  <c r="G63"/>
  <c r="G64"/>
  <c r="G65"/>
  <c r="G61"/>
  <c r="H56"/>
  <c r="H57"/>
  <c r="H55"/>
  <c r="G56"/>
  <c r="G57"/>
  <c r="G55"/>
  <c r="H45"/>
  <c r="H46"/>
  <c r="G45"/>
  <c r="G46"/>
  <c r="H44"/>
  <c r="G44"/>
  <c r="H39"/>
  <c r="G39"/>
  <c r="G35"/>
  <c r="H34"/>
  <c r="G34"/>
  <c r="G58"/>
  <c r="H50"/>
  <c r="H51"/>
  <c r="H52"/>
  <c r="H49"/>
  <c r="G50"/>
  <c r="G51"/>
  <c r="G49"/>
  <c r="G29"/>
  <c r="P370"/>
  <c r="P371"/>
  <c r="P372"/>
  <c r="P373"/>
  <c r="P369"/>
  <c r="O370"/>
  <c r="O371"/>
  <c r="O372"/>
  <c r="O373"/>
  <c r="O369"/>
  <c r="P300"/>
  <c r="P301"/>
  <c r="P302"/>
  <c r="P303"/>
  <c r="P299"/>
  <c r="O300"/>
  <c r="O301"/>
  <c r="O302"/>
  <c r="O303"/>
  <c r="O299"/>
  <c r="H365"/>
  <c r="H366"/>
  <c r="H367"/>
  <c r="H368"/>
  <c r="H364"/>
  <c r="G365"/>
  <c r="G366"/>
  <c r="G367"/>
  <c r="G368"/>
  <c r="G364"/>
  <c r="P364"/>
  <c r="O364"/>
  <c r="F365"/>
  <c r="F366"/>
  <c r="F367"/>
  <c r="F368"/>
  <c r="F364"/>
  <c r="P359"/>
  <c r="O359"/>
  <c r="P354"/>
  <c r="O354"/>
  <c r="P349"/>
  <c r="O349"/>
  <c r="P344"/>
  <c r="O344"/>
  <c r="P339"/>
  <c r="O339"/>
  <c r="P334"/>
  <c r="O334"/>
  <c r="P329"/>
  <c r="O329"/>
  <c r="P324"/>
  <c r="O324"/>
  <c r="P319"/>
  <c r="O319"/>
  <c r="P314"/>
  <c r="O314"/>
  <c r="P309"/>
  <c r="O309"/>
  <c r="P304"/>
  <c r="O304"/>
  <c r="P293"/>
  <c r="P290"/>
  <c r="O293"/>
  <c r="O290"/>
  <c r="P266"/>
  <c r="P291" s="1"/>
  <c r="P267"/>
  <c r="P292" s="1"/>
  <c r="P268"/>
  <c r="P269"/>
  <c r="P294" s="1"/>
  <c r="O266"/>
  <c r="O291" s="1"/>
  <c r="O267"/>
  <c r="O292" s="1"/>
  <c r="O268"/>
  <c r="O269"/>
  <c r="O294" s="1"/>
  <c r="P265"/>
  <c r="O265"/>
  <c r="P285"/>
  <c r="O285"/>
  <c r="P280"/>
  <c r="O280"/>
  <c r="P275"/>
  <c r="O275"/>
  <c r="P270"/>
  <c r="O270"/>
  <c r="P258"/>
  <c r="P378" s="1"/>
  <c r="P259"/>
  <c r="P379" s="1"/>
  <c r="O258"/>
  <c r="O378" s="1"/>
  <c r="O259"/>
  <c r="O379" s="1"/>
  <c r="P246"/>
  <c r="P247"/>
  <c r="P248"/>
  <c r="P249"/>
  <c r="P245"/>
  <c r="O246"/>
  <c r="O247"/>
  <c r="O248"/>
  <c r="O249"/>
  <c r="O245"/>
  <c r="P250"/>
  <c r="O250"/>
  <c r="K122" i="8" l="1"/>
  <c r="K217"/>
  <c r="K219" s="1"/>
  <c r="K249"/>
  <c r="J250"/>
  <c r="I222"/>
  <c r="I250"/>
  <c r="J222"/>
  <c r="K123"/>
  <c r="K212"/>
  <c r="H299" i="6"/>
  <c r="P230"/>
  <c r="P231"/>
  <c r="P229"/>
  <c r="O230"/>
  <c r="O231"/>
  <c r="O229"/>
  <c r="P234"/>
  <c r="O234"/>
  <c r="P214"/>
  <c r="P215"/>
  <c r="P216"/>
  <c r="P217"/>
  <c r="P213"/>
  <c r="O214"/>
  <c r="O215"/>
  <c r="O216"/>
  <c r="O217"/>
  <c r="O213"/>
  <c r="P223"/>
  <c r="O223"/>
  <c r="P218"/>
  <c r="O218"/>
  <c r="P193"/>
  <c r="P194"/>
  <c r="P192"/>
  <c r="O193"/>
  <c r="O194"/>
  <c r="O192"/>
  <c r="P207"/>
  <c r="O207"/>
  <c r="K258" i="8" l="1"/>
  <c r="K259" s="1"/>
  <c r="K250"/>
  <c r="O256" i="6"/>
  <c r="O376" s="1"/>
  <c r="O257"/>
  <c r="O377" s="1"/>
  <c r="H53"/>
  <c r="H54"/>
  <c r="G52"/>
  <c r="G53"/>
  <c r="G54"/>
  <c r="P49"/>
  <c r="O49"/>
  <c r="F50" l="1"/>
  <c r="F51"/>
  <c r="F52"/>
  <c r="F53"/>
  <c r="F49"/>
  <c r="F54" s="1"/>
  <c r="E49"/>
  <c r="P256"/>
  <c r="P376" s="1"/>
  <c r="P257"/>
  <c r="P377" s="1"/>
  <c r="O181"/>
  <c r="O71"/>
  <c r="O29"/>
  <c r="H177" l="1"/>
  <c r="H178"/>
  <c r="G177"/>
  <c r="G178"/>
  <c r="H172"/>
  <c r="H173"/>
  <c r="H174"/>
  <c r="H175"/>
  <c r="G172"/>
  <c r="G173"/>
  <c r="G174"/>
  <c r="G175"/>
  <c r="H159"/>
  <c r="H160"/>
  <c r="H157"/>
  <c r="H158"/>
  <c r="G157"/>
  <c r="G158"/>
  <c r="H152"/>
  <c r="H153"/>
  <c r="H154"/>
  <c r="G152"/>
  <c r="G153"/>
  <c r="G154"/>
  <c r="G155"/>
  <c r="H147"/>
  <c r="H148"/>
  <c r="G147"/>
  <c r="G148"/>
  <c r="G149"/>
  <c r="H142"/>
  <c r="H143"/>
  <c r="G142"/>
  <c r="G143"/>
  <c r="H256" l="1"/>
  <c r="H376" s="1"/>
  <c r="O101"/>
  <c r="H40"/>
  <c r="G40"/>
  <c r="H35"/>
  <c r="H30"/>
  <c r="G30"/>
  <c r="H72"/>
  <c r="H73"/>
  <c r="H74"/>
  <c r="H75"/>
  <c r="G72"/>
  <c r="G256" s="1"/>
  <c r="G376" s="1"/>
  <c r="G73"/>
  <c r="G257" s="1"/>
  <c r="G377" s="1"/>
  <c r="G74"/>
  <c r="G75"/>
  <c r="G71"/>
  <c r="P71"/>
  <c r="H71" s="1"/>
  <c r="F72"/>
  <c r="F73"/>
  <c r="F74"/>
  <c r="F75"/>
  <c r="F71"/>
  <c r="P186"/>
  <c r="O186"/>
  <c r="H188"/>
  <c r="H186" s="1"/>
  <c r="G188"/>
  <c r="G186" s="1"/>
  <c r="H183"/>
  <c r="H181" s="1"/>
  <c r="G183"/>
  <c r="G184"/>
  <c r="G185"/>
  <c r="G182"/>
  <c r="I181"/>
  <c r="J181"/>
  <c r="K181"/>
  <c r="L181"/>
  <c r="M181"/>
  <c r="N181"/>
  <c r="P181"/>
  <c r="G181" l="1"/>
  <c r="O176" l="1"/>
  <c r="P176"/>
  <c r="O171"/>
  <c r="P171"/>
  <c r="O161"/>
  <c r="P161"/>
  <c r="O156"/>
  <c r="P156"/>
  <c r="O151"/>
  <c r="P151"/>
  <c r="O146"/>
  <c r="P146"/>
  <c r="O141"/>
  <c r="P141"/>
  <c r="P136"/>
  <c r="O136"/>
  <c r="O131"/>
  <c r="P131"/>
  <c r="O126"/>
  <c r="P126"/>
  <c r="O121"/>
  <c r="P121"/>
  <c r="O116"/>
  <c r="P116"/>
  <c r="O111"/>
  <c r="P111"/>
  <c r="O106"/>
  <c r="P106"/>
  <c r="P101"/>
  <c r="O96"/>
  <c r="P96"/>
  <c r="O91"/>
  <c r="P91"/>
  <c r="O86"/>
  <c r="P86"/>
  <c r="O81"/>
  <c r="P81"/>
  <c r="O76"/>
  <c r="P76"/>
  <c r="O61"/>
  <c r="P61"/>
  <c r="P55"/>
  <c r="O55"/>
  <c r="O44"/>
  <c r="P44"/>
  <c r="P39"/>
  <c r="O39"/>
  <c r="P34"/>
  <c r="O34"/>
  <c r="P29"/>
  <c r="H161" l="1"/>
  <c r="H255" s="1"/>
  <c r="H375" s="1"/>
  <c r="P255"/>
  <c r="P375" s="1"/>
  <c r="G255"/>
  <c r="G375" s="1"/>
  <c r="O255"/>
  <c r="O375" s="1"/>
  <c r="H247" i="8"/>
  <c r="J301" i="6"/>
  <c r="K301"/>
  <c r="L301"/>
  <c r="M301"/>
  <c r="N301"/>
  <c r="J300"/>
  <c r="K300"/>
  <c r="L300"/>
  <c r="M300"/>
  <c r="N300"/>
  <c r="I300"/>
  <c r="I301"/>
  <c r="H311"/>
  <c r="H317"/>
  <c r="H318"/>
  <c r="G317"/>
  <c r="G318"/>
  <c r="H326"/>
  <c r="H327"/>
  <c r="H328"/>
  <c r="G326"/>
  <c r="G327"/>
  <c r="G328"/>
  <c r="M266"/>
  <c r="N266"/>
  <c r="M268"/>
  <c r="N268"/>
  <c r="M269"/>
  <c r="N269"/>
  <c r="M294"/>
  <c r="N294"/>
  <c r="M293"/>
  <c r="N293"/>
  <c r="N370"/>
  <c r="N371"/>
  <c r="M370"/>
  <c r="M371"/>
  <c r="M339"/>
  <c r="N339"/>
  <c r="M334"/>
  <c r="N334"/>
  <c r="M329"/>
  <c r="N329"/>
  <c r="M319"/>
  <c r="N319"/>
  <c r="M303"/>
  <c r="N303"/>
  <c r="M302"/>
  <c r="N302"/>
  <c r="N372"/>
  <c r="N373"/>
  <c r="M372"/>
  <c r="M373"/>
  <c r="M379" s="1"/>
  <c r="H361"/>
  <c r="H362"/>
  <c r="H363"/>
  <c r="G361"/>
  <c r="G362"/>
  <c r="G363"/>
  <c r="N359"/>
  <c r="M359"/>
  <c r="H356"/>
  <c r="H357"/>
  <c r="H358"/>
  <c r="G356"/>
  <c r="G357"/>
  <c r="G358"/>
  <c r="N354"/>
  <c r="M354"/>
  <c r="H350"/>
  <c r="H351"/>
  <c r="H352"/>
  <c r="H353"/>
  <c r="G350"/>
  <c r="G351"/>
  <c r="G352"/>
  <c r="G353"/>
  <c r="N349"/>
  <c r="H349" s="1"/>
  <c r="M349"/>
  <c r="G349" s="1"/>
  <c r="H345"/>
  <c r="H346"/>
  <c r="H347"/>
  <c r="H348"/>
  <c r="G345"/>
  <c r="G346"/>
  <c r="G347"/>
  <c r="G348"/>
  <c r="N344"/>
  <c r="H344" s="1"/>
  <c r="M344"/>
  <c r="G344" s="1"/>
  <c r="M324"/>
  <c r="N324"/>
  <c r="M314"/>
  <c r="N314"/>
  <c r="M309"/>
  <c r="N309"/>
  <c r="K252" i="8" s="1"/>
  <c r="M304" i="6"/>
  <c r="M369" s="1"/>
  <c r="N304"/>
  <c r="N292"/>
  <c r="M292"/>
  <c r="M285"/>
  <c r="N285"/>
  <c r="M280"/>
  <c r="N280"/>
  <c r="M275"/>
  <c r="N275"/>
  <c r="M267"/>
  <c r="N267"/>
  <c r="M270"/>
  <c r="M290" s="1"/>
  <c r="N270"/>
  <c r="N246"/>
  <c r="N247"/>
  <c r="N250"/>
  <c r="N215"/>
  <c r="N214"/>
  <c r="M214"/>
  <c r="N194"/>
  <c r="N193"/>
  <c r="M194"/>
  <c r="M193"/>
  <c r="N207"/>
  <c r="N25"/>
  <c r="N26"/>
  <c r="N34"/>
  <c r="N39"/>
  <c r="G301" l="1"/>
  <c r="H301"/>
  <c r="G302"/>
  <c r="M192"/>
  <c r="M265"/>
  <c r="N369"/>
  <c r="M299"/>
  <c r="N245"/>
  <c r="N265"/>
  <c r="N290"/>
  <c r="N299"/>
  <c r="N192"/>
  <c r="N161"/>
  <c r="N131"/>
  <c r="N121"/>
  <c r="N116"/>
  <c r="N111"/>
  <c r="N106"/>
  <c r="N101"/>
  <c r="N96"/>
  <c r="N91"/>
  <c r="N86"/>
  <c r="N81"/>
  <c r="M26"/>
  <c r="M25"/>
  <c r="N76"/>
  <c r="N61"/>
  <c r="J55" i="8" s="1"/>
  <c r="J19" s="1"/>
  <c r="K247" l="1"/>
  <c r="G31" i="6"/>
  <c r="G36"/>
  <c r="H41"/>
  <c r="G41"/>
  <c r="G119"/>
  <c r="M215"/>
  <c r="M216"/>
  <c r="N258"/>
  <c r="N378" s="1"/>
  <c r="N259"/>
  <c r="N379" s="1"/>
  <c r="M246"/>
  <c r="M247"/>
  <c r="M248"/>
  <c r="M258" s="1"/>
  <c r="M378" s="1"/>
  <c r="M250"/>
  <c r="N230"/>
  <c r="N256" s="1"/>
  <c r="N376" s="1"/>
  <c r="N231"/>
  <c r="N257" s="1"/>
  <c r="N377" s="1"/>
  <c r="M230"/>
  <c r="M256" s="1"/>
  <c r="M376" s="1"/>
  <c r="M231"/>
  <c r="M234"/>
  <c r="N234"/>
  <c r="H224"/>
  <c r="H225"/>
  <c r="H226"/>
  <c r="H227"/>
  <c r="G224"/>
  <c r="G225"/>
  <c r="G226"/>
  <c r="G227"/>
  <c r="N223"/>
  <c r="M223"/>
  <c r="F224"/>
  <c r="F225"/>
  <c r="F226"/>
  <c r="F227"/>
  <c r="F223"/>
  <c r="K213"/>
  <c r="L213"/>
  <c r="M218"/>
  <c r="M207"/>
  <c r="M176"/>
  <c r="J171"/>
  <c r="K171"/>
  <c r="L171"/>
  <c r="M171"/>
  <c r="N171"/>
  <c r="I171"/>
  <c r="G171" s="1"/>
  <c r="M161"/>
  <c r="N156"/>
  <c r="M156"/>
  <c r="M151"/>
  <c r="N151"/>
  <c r="M146"/>
  <c r="N146"/>
  <c r="M141"/>
  <c r="N141"/>
  <c r="M136"/>
  <c r="N136"/>
  <c r="M131"/>
  <c r="M126"/>
  <c r="N126"/>
  <c r="M121"/>
  <c r="M116"/>
  <c r="M111"/>
  <c r="M106"/>
  <c r="M101"/>
  <c r="M96"/>
  <c r="M91"/>
  <c r="M86"/>
  <c r="M81"/>
  <c r="M76"/>
  <c r="K59"/>
  <c r="I59" s="1"/>
  <c r="L59"/>
  <c r="J59" s="1"/>
  <c r="M61"/>
  <c r="I55" i="8" s="1"/>
  <c r="I19" s="1"/>
  <c r="K124" s="1"/>
  <c r="M55" i="6"/>
  <c r="N55"/>
  <c r="M44"/>
  <c r="N44"/>
  <c r="M39"/>
  <c r="M34"/>
  <c r="M29"/>
  <c r="M24" s="1"/>
  <c r="N29"/>
  <c r="G176" l="1"/>
  <c r="H171"/>
  <c r="G223"/>
  <c r="N229"/>
  <c r="M229"/>
  <c r="M245"/>
  <c r="M213"/>
  <c r="M257"/>
  <c r="M377" s="1"/>
  <c r="N218"/>
  <c r="N213"/>
  <c r="H223"/>
  <c r="N176"/>
  <c r="H176" s="1"/>
  <c r="K171" i="8"/>
  <c r="H212"/>
  <c r="K29"/>
  <c r="J257"/>
  <c r="I257"/>
  <c r="H252"/>
  <c r="J202"/>
  <c r="I202"/>
  <c r="K248"/>
  <c r="K242"/>
  <c r="K237"/>
  <c r="K232"/>
  <c r="K197"/>
  <c r="K192"/>
  <c r="K187"/>
  <c r="K161"/>
  <c r="K142"/>
  <c r="K120"/>
  <c r="K115"/>
  <c r="K110"/>
  <c r="K105"/>
  <c r="K100"/>
  <c r="K95"/>
  <c r="K90"/>
  <c r="K85"/>
  <c r="K80"/>
  <c r="K75"/>
  <c r="K70"/>
  <c r="K65"/>
  <c r="K60"/>
  <c r="K55"/>
  <c r="K50"/>
  <c r="K39"/>
  <c r="K34"/>
  <c r="H142"/>
  <c r="H150" s="1"/>
  <c r="H248"/>
  <c r="H242"/>
  <c r="H237"/>
  <c r="H197"/>
  <c r="H192"/>
  <c r="H232"/>
  <c r="H171"/>
  <c r="H172" s="1"/>
  <c r="H161"/>
  <c r="H166" s="1"/>
  <c r="H121"/>
  <c r="H120"/>
  <c r="H115"/>
  <c r="H110"/>
  <c r="H105"/>
  <c r="H100"/>
  <c r="H95"/>
  <c r="H90"/>
  <c r="H85"/>
  <c r="H80"/>
  <c r="H75"/>
  <c r="H70"/>
  <c r="H65"/>
  <c r="H60"/>
  <c r="H55"/>
  <c r="H50"/>
  <c r="H34"/>
  <c r="H29"/>
  <c r="J127"/>
  <c r="I127"/>
  <c r="L302" i="6"/>
  <c r="L303"/>
  <c r="L370"/>
  <c r="L371"/>
  <c r="K371"/>
  <c r="K370"/>
  <c r="H340"/>
  <c r="H341"/>
  <c r="G340"/>
  <c r="G341"/>
  <c r="G342"/>
  <c r="G343"/>
  <c r="H343"/>
  <c r="L339"/>
  <c r="H339" s="1"/>
  <c r="K339"/>
  <c r="G339" s="1"/>
  <c r="L334"/>
  <c r="K334"/>
  <c r="L329"/>
  <c r="K329"/>
  <c r="L324"/>
  <c r="K324"/>
  <c r="L319"/>
  <c r="K319"/>
  <c r="L314"/>
  <c r="K314"/>
  <c r="L309"/>
  <c r="K309"/>
  <c r="L304"/>
  <c r="L299" s="1"/>
  <c r="K304"/>
  <c r="L285"/>
  <c r="K285"/>
  <c r="K266"/>
  <c r="K267"/>
  <c r="K268"/>
  <c r="K269"/>
  <c r="L266"/>
  <c r="L267"/>
  <c r="L268"/>
  <c r="L269"/>
  <c r="L291"/>
  <c r="L292"/>
  <c r="L293"/>
  <c r="L294"/>
  <c r="K291"/>
  <c r="K292"/>
  <c r="K293"/>
  <c r="G293" s="1"/>
  <c r="K294"/>
  <c r="G294" s="1"/>
  <c r="L280"/>
  <c r="K280"/>
  <c r="L275"/>
  <c r="K275"/>
  <c r="L270"/>
  <c r="L265" s="1"/>
  <c r="K270"/>
  <c r="K265" s="1"/>
  <c r="L193"/>
  <c r="L194"/>
  <c r="K193"/>
  <c r="K194"/>
  <c r="L25"/>
  <c r="L26"/>
  <c r="K28"/>
  <c r="K259" s="1"/>
  <c r="L28"/>
  <c r="L259" s="1"/>
  <c r="L379" s="1"/>
  <c r="K25"/>
  <c r="K26"/>
  <c r="K27"/>
  <c r="L27"/>
  <c r="K246"/>
  <c r="L246"/>
  <c r="K247"/>
  <c r="L247"/>
  <c r="K248"/>
  <c r="L248"/>
  <c r="K249"/>
  <c r="L249"/>
  <c r="G249"/>
  <c r="H246"/>
  <c r="H247"/>
  <c r="H248"/>
  <c r="H254"/>
  <c r="H249" s="1"/>
  <c r="G246"/>
  <c r="G247"/>
  <c r="G248"/>
  <c r="L250"/>
  <c r="L245" s="1"/>
  <c r="K250"/>
  <c r="K245" s="1"/>
  <c r="I230"/>
  <c r="J230"/>
  <c r="K230"/>
  <c r="K256" s="1"/>
  <c r="L230"/>
  <c r="I231"/>
  <c r="J231"/>
  <c r="K231"/>
  <c r="L231"/>
  <c r="I232"/>
  <c r="I258" s="1"/>
  <c r="J232"/>
  <c r="K232"/>
  <c r="K258" s="1"/>
  <c r="L232"/>
  <c r="H230"/>
  <c r="H231"/>
  <c r="G230"/>
  <c r="G231"/>
  <c r="L234"/>
  <c r="L229" s="1"/>
  <c r="K234"/>
  <c r="K229" s="1"/>
  <c r="L207"/>
  <c r="K207"/>
  <c r="G144"/>
  <c r="G145"/>
  <c r="L161"/>
  <c r="K161"/>
  <c r="L156"/>
  <c r="H156" s="1"/>
  <c r="K156"/>
  <c r="G156" s="1"/>
  <c r="L151"/>
  <c r="H151" s="1"/>
  <c r="K151"/>
  <c r="G151" s="1"/>
  <c r="L146"/>
  <c r="H146" s="1"/>
  <c r="K146"/>
  <c r="L141"/>
  <c r="H141" s="1"/>
  <c r="K141"/>
  <c r="L136"/>
  <c r="K136"/>
  <c r="L131"/>
  <c r="K131"/>
  <c r="L126"/>
  <c r="K126"/>
  <c r="L121"/>
  <c r="K121"/>
  <c r="L116"/>
  <c r="K116"/>
  <c r="L111"/>
  <c r="K111"/>
  <c r="L106"/>
  <c r="K106"/>
  <c r="L101"/>
  <c r="K101"/>
  <c r="L96"/>
  <c r="K96"/>
  <c r="L91"/>
  <c r="K91"/>
  <c r="L86"/>
  <c r="K86"/>
  <c r="L81"/>
  <c r="K81"/>
  <c r="L76"/>
  <c r="K76"/>
  <c r="L61"/>
  <c r="K61"/>
  <c r="L55"/>
  <c r="K55"/>
  <c r="L44"/>
  <c r="K44"/>
  <c r="L39"/>
  <c r="K39"/>
  <c r="L34"/>
  <c r="K34"/>
  <c r="L29"/>
  <c r="K29"/>
  <c r="F249"/>
  <c r="F254" s="1"/>
  <c r="F246"/>
  <c r="F251" s="1"/>
  <c r="F247"/>
  <c r="F252" s="1"/>
  <c r="F248"/>
  <c r="F253" s="1"/>
  <c r="F245"/>
  <c r="F250" s="1"/>
  <c r="F218" i="8"/>
  <c r="J151"/>
  <c r="I151"/>
  <c r="I150" s="1"/>
  <c r="K44"/>
  <c r="J132"/>
  <c r="J15"/>
  <c r="I15"/>
  <c r="I370" i="6"/>
  <c r="I371"/>
  <c r="I372"/>
  <c r="G372" s="1"/>
  <c r="I373"/>
  <c r="G373" s="1"/>
  <c r="I329"/>
  <c r="I324"/>
  <c r="G323"/>
  <c r="G322"/>
  <c r="I319"/>
  <c r="I314"/>
  <c r="G313"/>
  <c r="I309"/>
  <c r="G308"/>
  <c r="I304"/>
  <c r="I233"/>
  <c r="I259" s="1"/>
  <c r="G240"/>
  <c r="G241"/>
  <c r="G242"/>
  <c r="G243"/>
  <c r="G239"/>
  <c r="G237"/>
  <c r="G238"/>
  <c r="I234"/>
  <c r="I229" s="1"/>
  <c r="G219"/>
  <c r="G220"/>
  <c r="G221"/>
  <c r="G222"/>
  <c r="I218"/>
  <c r="G218" s="1"/>
  <c r="I213"/>
  <c r="I194"/>
  <c r="I193"/>
  <c r="J193"/>
  <c r="G203"/>
  <c r="G204"/>
  <c r="G205"/>
  <c r="G206"/>
  <c r="I202"/>
  <c r="G202" s="1"/>
  <c r="J292"/>
  <c r="I292"/>
  <c r="I268"/>
  <c r="I269"/>
  <c r="I267"/>
  <c r="I265" s="1"/>
  <c r="I285"/>
  <c r="G285"/>
  <c r="I280"/>
  <c r="J280"/>
  <c r="I275"/>
  <c r="I270"/>
  <c r="I26"/>
  <c r="J26"/>
  <c r="I25"/>
  <c r="J25"/>
  <c r="J24" s="1"/>
  <c r="I96"/>
  <c r="I136"/>
  <c r="I131"/>
  <c r="I126"/>
  <c r="I121"/>
  <c r="G120"/>
  <c r="I116"/>
  <c r="I111"/>
  <c r="J106"/>
  <c r="I106"/>
  <c r="I101"/>
  <c r="I91"/>
  <c r="I86"/>
  <c r="G85"/>
  <c r="I81"/>
  <c r="G80"/>
  <c r="I76"/>
  <c r="I61"/>
  <c r="I55"/>
  <c r="G47"/>
  <c r="G48"/>
  <c r="I44"/>
  <c r="G42"/>
  <c r="G43"/>
  <c r="I34"/>
  <c r="I29"/>
  <c r="J29"/>
  <c r="H29" s="1"/>
  <c r="J16"/>
  <c r="T16" s="1"/>
  <c r="I16"/>
  <c r="S16" s="1"/>
  <c r="J371"/>
  <c r="J302"/>
  <c r="H302" s="1"/>
  <c r="J303"/>
  <c r="J370"/>
  <c r="J329"/>
  <c r="F330"/>
  <c r="F335" s="1"/>
  <c r="F340" s="1"/>
  <c r="F331"/>
  <c r="F336" s="1"/>
  <c r="F341" s="1"/>
  <c r="F332"/>
  <c r="F337" s="1"/>
  <c r="F342" s="1"/>
  <c r="F333"/>
  <c r="F338" s="1"/>
  <c r="F343" s="1"/>
  <c r="F329"/>
  <c r="F334" s="1"/>
  <c r="F339" s="1"/>
  <c r="J324"/>
  <c r="H323"/>
  <c r="H322"/>
  <c r="J319"/>
  <c r="J314"/>
  <c r="H313"/>
  <c r="H312"/>
  <c r="J309"/>
  <c r="H308"/>
  <c r="J304"/>
  <c r="H289"/>
  <c r="H288"/>
  <c r="H286"/>
  <c r="J285"/>
  <c r="H284"/>
  <c r="H283"/>
  <c r="H280"/>
  <c r="H281"/>
  <c r="H279"/>
  <c r="H278"/>
  <c r="J275"/>
  <c r="J270"/>
  <c r="J269"/>
  <c r="J294" s="1"/>
  <c r="H294" s="1"/>
  <c r="J268"/>
  <c r="J267"/>
  <c r="J266"/>
  <c r="H240"/>
  <c r="J239"/>
  <c r="H238"/>
  <c r="H237"/>
  <c r="J234"/>
  <c r="J229" s="1"/>
  <c r="J233"/>
  <c r="H233" s="1"/>
  <c r="H232"/>
  <c r="H222"/>
  <c r="H221"/>
  <c r="H220"/>
  <c r="H219"/>
  <c r="J218"/>
  <c r="J217"/>
  <c r="J216"/>
  <c r="J215"/>
  <c r="J214"/>
  <c r="J207"/>
  <c r="J202"/>
  <c r="J192" s="1"/>
  <c r="J197"/>
  <c r="J196"/>
  <c r="J195"/>
  <c r="J194"/>
  <c r="F140"/>
  <c r="F145" s="1"/>
  <c r="F150" s="1"/>
  <c r="F155" s="1"/>
  <c r="F160" s="1"/>
  <c r="F165" s="1"/>
  <c r="F175" s="1"/>
  <c r="F180" s="1"/>
  <c r="F185" s="1"/>
  <c r="F190" s="1"/>
  <c r="F139"/>
  <c r="F144" s="1"/>
  <c r="F149" s="1"/>
  <c r="F154" s="1"/>
  <c r="F159" s="1"/>
  <c r="F164" s="1"/>
  <c r="F174" s="1"/>
  <c r="F179" s="1"/>
  <c r="F184" s="1"/>
  <c r="F189" s="1"/>
  <c r="F138"/>
  <c r="F143" s="1"/>
  <c r="F148" s="1"/>
  <c r="F153" s="1"/>
  <c r="F158" s="1"/>
  <c r="F163" s="1"/>
  <c r="F173" s="1"/>
  <c r="F178" s="1"/>
  <c r="F183" s="1"/>
  <c r="F188" s="1"/>
  <c r="F137"/>
  <c r="F142" s="1"/>
  <c r="F147" s="1"/>
  <c r="F152" s="1"/>
  <c r="F157" s="1"/>
  <c r="F162" s="1"/>
  <c r="F172" s="1"/>
  <c r="F177" s="1"/>
  <c r="F182" s="1"/>
  <c r="F187" s="1"/>
  <c r="J136"/>
  <c r="F136"/>
  <c r="F141" s="1"/>
  <c r="F146" s="1"/>
  <c r="F151" s="1"/>
  <c r="F156" s="1"/>
  <c r="F161" s="1"/>
  <c r="F171" s="1"/>
  <c r="F176" s="1"/>
  <c r="F181" s="1"/>
  <c r="F186" s="1"/>
  <c r="J131"/>
  <c r="F130"/>
  <c r="F135" s="1"/>
  <c r="F129"/>
  <c r="F134" s="1"/>
  <c r="F128"/>
  <c r="F133" s="1"/>
  <c r="F127"/>
  <c r="F132" s="1"/>
  <c r="J126"/>
  <c r="F126"/>
  <c r="F131" s="1"/>
  <c r="J121"/>
  <c r="J116"/>
  <c r="J101"/>
  <c r="J96"/>
  <c r="J91"/>
  <c r="J86"/>
  <c r="H85"/>
  <c r="J81"/>
  <c r="J76"/>
  <c r="J61"/>
  <c r="H59"/>
  <c r="H58"/>
  <c r="J55"/>
  <c r="H48"/>
  <c r="H47"/>
  <c r="J44"/>
  <c r="H43"/>
  <c r="H42"/>
  <c r="J39"/>
  <c r="H38"/>
  <c r="H37"/>
  <c r="H36"/>
  <c r="J34"/>
  <c r="H33"/>
  <c r="H32"/>
  <c r="H31"/>
  <c r="H257" s="1"/>
  <c r="H377" s="1"/>
  <c r="J111"/>
  <c r="J293"/>
  <c r="H293" s="1"/>
  <c r="I192"/>
  <c r="G232"/>
  <c r="G233"/>
  <c r="L136" i="8"/>
  <c r="H206" i="6"/>
  <c r="H205"/>
  <c r="H204"/>
  <c r="H203"/>
  <c r="H201"/>
  <c r="H200"/>
  <c r="H199"/>
  <c r="H198"/>
  <c r="J372"/>
  <c r="H372" s="1"/>
  <c r="H342"/>
  <c r="I290"/>
  <c r="H245"/>
  <c r="L290"/>
  <c r="H229"/>
  <c r="K378"/>
  <c r="H217" i="8" l="1"/>
  <c r="H219" s="1"/>
  <c r="L220" s="1"/>
  <c r="H202"/>
  <c r="H257"/>
  <c r="H258"/>
  <c r="H259" s="1"/>
  <c r="L260" s="1"/>
  <c r="H250"/>
  <c r="J150"/>
  <c r="K150" s="1"/>
  <c r="K166"/>
  <c r="K202"/>
  <c r="H124"/>
  <c r="H174" s="1"/>
  <c r="N24" i="6"/>
  <c r="H197"/>
  <c r="I24"/>
  <c r="J299"/>
  <c r="I299"/>
  <c r="K192"/>
  <c r="K376"/>
  <c r="K121" i="8"/>
  <c r="J213" i="6"/>
  <c r="J265"/>
  <c r="L192"/>
  <c r="K369"/>
  <c r="K299"/>
  <c r="K257" i="8"/>
  <c r="I302" i="6"/>
  <c r="F363"/>
  <c r="F348"/>
  <c r="F353" s="1"/>
  <c r="F358" s="1"/>
  <c r="F359"/>
  <c r="F344"/>
  <c r="F349" s="1"/>
  <c r="F354" s="1"/>
  <c r="F362"/>
  <c r="F347"/>
  <c r="F352" s="1"/>
  <c r="F357" s="1"/>
  <c r="F361"/>
  <c r="F346"/>
  <c r="F351" s="1"/>
  <c r="F356" s="1"/>
  <c r="F360"/>
  <c r="F345"/>
  <c r="F350" s="1"/>
  <c r="F355" s="1"/>
  <c r="N255"/>
  <c r="N375" s="1"/>
  <c r="M255"/>
  <c r="M375" s="1"/>
  <c r="I378"/>
  <c r="L256"/>
  <c r="L376" s="1"/>
  <c r="L258"/>
  <c r="L378" s="1"/>
  <c r="J290"/>
  <c r="I369"/>
  <c r="J373"/>
  <c r="I255"/>
  <c r="G28"/>
  <c r="G259" s="1"/>
  <c r="J257"/>
  <c r="J377" s="1"/>
  <c r="L369"/>
  <c r="G136" i="8"/>
  <c r="L135"/>
  <c r="G135" s="1"/>
  <c r="H202" i="6"/>
  <c r="H303"/>
  <c r="H28"/>
  <c r="J258"/>
  <c r="J256"/>
  <c r="J376" s="1"/>
  <c r="I257"/>
  <c r="I377" s="1"/>
  <c r="I256"/>
  <c r="I376" s="1"/>
  <c r="I379"/>
  <c r="K257"/>
  <c r="K377" s="1"/>
  <c r="L257"/>
  <c r="L377" s="1"/>
  <c r="H27"/>
  <c r="H258" s="1"/>
  <c r="H378" s="1"/>
  <c r="J259"/>
  <c r="J379" s="1"/>
  <c r="H218"/>
  <c r="G27"/>
  <c r="G258" s="1"/>
  <c r="G378" s="1"/>
  <c r="K24"/>
  <c r="K255" s="1"/>
  <c r="L24"/>
  <c r="L255" s="1"/>
  <c r="K379"/>
  <c r="K290"/>
  <c r="K172" i="8"/>
  <c r="J255" i="6"/>
  <c r="I375"/>
  <c r="J378"/>
  <c r="G303"/>
  <c r="I303" s="1"/>
  <c r="H125" i="8" l="1"/>
  <c r="K174"/>
  <c r="L175" s="1"/>
  <c r="L262" s="1"/>
  <c r="L134"/>
  <c r="G134" s="1"/>
  <c r="J369" i="6"/>
  <c r="H373"/>
  <c r="K375"/>
  <c r="H259"/>
  <c r="G379"/>
  <c r="J375"/>
  <c r="L375"/>
  <c r="L133" i="8" l="1"/>
  <c r="G133" s="1"/>
  <c r="G132" s="1"/>
  <c r="H379" i="6"/>
  <c r="L132" i="8" l="1"/>
</calcChain>
</file>

<file path=xl/comments1.xml><?xml version="1.0" encoding="utf-8"?>
<comments xmlns="http://schemas.openxmlformats.org/spreadsheetml/2006/main">
  <authors>
    <author>КБ 7 -4</author>
    <author>USER1</author>
  </authors>
  <commentList>
    <comment ref="B29" authorId="0">
      <text>
        <r>
          <rPr>
            <b/>
            <sz val="14"/>
            <color indexed="81"/>
            <rFont val="Tahoma"/>
            <family val="2"/>
            <charset val="204"/>
          </rPr>
          <t>10010</t>
        </r>
      </text>
    </comment>
    <comment ref="B34" authorId="0">
      <text>
        <r>
          <rPr>
            <b/>
            <sz val="16"/>
            <color indexed="81"/>
            <rFont val="Tahoma"/>
            <family val="2"/>
            <charset val="204"/>
          </rPr>
          <t xml:space="preserve">10020
</t>
        </r>
      </text>
    </comment>
    <comment ref="B39" authorId="0">
      <text>
        <r>
          <rPr>
            <b/>
            <sz val="16"/>
            <color indexed="81"/>
            <rFont val="Tahoma"/>
            <family val="2"/>
            <charset val="204"/>
          </rPr>
          <t>10030</t>
        </r>
        <r>
          <rPr>
            <sz val="9"/>
            <color indexed="81"/>
            <rFont val="Tahoma"/>
            <family val="2"/>
            <charset val="204"/>
          </rPr>
          <t xml:space="preserve">
</t>
        </r>
      </text>
    </comment>
    <comment ref="B44" authorId="0">
      <text>
        <r>
          <rPr>
            <b/>
            <sz val="14"/>
            <color indexed="81"/>
            <rFont val="Tahoma"/>
            <family val="2"/>
            <charset val="204"/>
          </rPr>
          <t>71320, S1320</t>
        </r>
        <r>
          <rPr>
            <sz val="9"/>
            <color indexed="81"/>
            <rFont val="Tahoma"/>
            <family val="2"/>
            <charset val="204"/>
          </rPr>
          <t xml:space="preserve">
</t>
        </r>
        <r>
          <rPr>
            <b/>
            <sz val="14"/>
            <color indexed="81"/>
            <rFont val="Tahoma"/>
            <family val="2"/>
            <charset val="204"/>
          </rPr>
          <t>10130</t>
        </r>
      </text>
    </comment>
    <comment ref="B49" authorId="1">
      <text>
        <r>
          <rPr>
            <b/>
            <sz val="9"/>
            <color indexed="81"/>
            <rFont val="Tahoma"/>
            <charset val="1"/>
          </rPr>
          <t>USER1:</t>
        </r>
        <r>
          <rPr>
            <sz val="9"/>
            <color indexed="81"/>
            <rFont val="Tahoma"/>
            <charset val="1"/>
          </rPr>
          <t xml:space="preserve">
</t>
        </r>
        <r>
          <rPr>
            <sz val="12"/>
            <color indexed="81"/>
            <rFont val="Tahoma"/>
            <family val="2"/>
            <charset val="204"/>
          </rPr>
          <t>70040</t>
        </r>
      </text>
    </comment>
    <comment ref="B55" authorId="0">
      <text>
        <r>
          <rPr>
            <b/>
            <sz val="14"/>
            <color indexed="81"/>
            <rFont val="Tahoma"/>
            <family val="2"/>
            <charset val="204"/>
          </rPr>
          <t>70150, S0150</t>
        </r>
        <r>
          <rPr>
            <sz val="9"/>
            <color indexed="81"/>
            <rFont val="Tahoma"/>
            <family val="2"/>
            <charset val="204"/>
          </rPr>
          <t xml:space="preserve">
</t>
        </r>
      </text>
    </comment>
    <comment ref="B61" authorId="0">
      <text>
        <r>
          <rPr>
            <b/>
            <sz val="14"/>
            <color indexed="81"/>
            <rFont val="Tahoma"/>
            <family val="2"/>
            <charset val="204"/>
          </rPr>
          <t>L3042</t>
        </r>
        <r>
          <rPr>
            <sz val="9"/>
            <color indexed="81"/>
            <rFont val="Tahoma"/>
            <family val="2"/>
            <charset val="204"/>
          </rPr>
          <t xml:space="preserve">
</t>
        </r>
      </text>
    </comment>
    <comment ref="B76" authorId="0">
      <text>
        <r>
          <rPr>
            <b/>
            <sz val="14"/>
            <color indexed="81"/>
            <rFont val="Tahoma"/>
            <family val="2"/>
            <charset val="204"/>
          </rPr>
          <t>10070</t>
        </r>
        <r>
          <rPr>
            <sz val="9"/>
            <color indexed="81"/>
            <rFont val="Tahoma"/>
            <family val="2"/>
            <charset val="204"/>
          </rPr>
          <t xml:space="preserve">
</t>
        </r>
      </text>
    </comment>
    <comment ref="B81" authorId="0">
      <text>
        <r>
          <rPr>
            <b/>
            <sz val="14"/>
            <color indexed="81"/>
            <rFont val="Tahoma"/>
            <family val="2"/>
            <charset val="204"/>
          </rPr>
          <t>70780,S0780</t>
        </r>
      </text>
    </comment>
    <comment ref="B86" authorId="0">
      <text>
        <r>
          <rPr>
            <b/>
            <sz val="14"/>
            <color indexed="81"/>
            <rFont val="Tahoma"/>
            <family val="2"/>
            <charset val="204"/>
          </rPr>
          <t>10080</t>
        </r>
        <r>
          <rPr>
            <sz val="9"/>
            <color indexed="81"/>
            <rFont val="Tahoma"/>
            <family val="2"/>
            <charset val="204"/>
          </rPr>
          <t xml:space="preserve">
</t>
        </r>
      </text>
    </comment>
    <comment ref="B91" authorId="0">
      <text>
        <r>
          <rPr>
            <b/>
            <sz val="14"/>
            <color indexed="81"/>
            <rFont val="Tahoma"/>
            <family val="2"/>
            <charset val="204"/>
          </rPr>
          <t>10100</t>
        </r>
        <r>
          <rPr>
            <sz val="9"/>
            <color indexed="81"/>
            <rFont val="Tahoma"/>
            <family val="2"/>
            <charset val="204"/>
          </rPr>
          <t xml:space="preserve">
</t>
        </r>
      </text>
    </comment>
    <comment ref="B96" authorId="0">
      <text>
        <r>
          <rPr>
            <b/>
            <sz val="14"/>
            <color indexed="81"/>
            <rFont val="Tahoma"/>
            <family val="2"/>
            <charset val="204"/>
          </rPr>
          <t>70080</t>
        </r>
        <r>
          <rPr>
            <sz val="9"/>
            <color indexed="81"/>
            <rFont val="Tahoma"/>
            <family val="2"/>
            <charset val="204"/>
          </rPr>
          <t xml:space="preserve">
</t>
        </r>
      </text>
    </comment>
    <comment ref="B101" authorId="0">
      <text>
        <r>
          <rPr>
            <b/>
            <sz val="14"/>
            <color indexed="81"/>
            <rFont val="Tahoma"/>
            <family val="2"/>
            <charset val="204"/>
          </rPr>
          <t>70110</t>
        </r>
      </text>
    </comment>
    <comment ref="B106" authorId="0">
      <text>
        <r>
          <rPr>
            <b/>
            <sz val="14"/>
            <color indexed="81"/>
            <rFont val="Tahoma"/>
            <family val="2"/>
            <charset val="204"/>
          </rPr>
          <t>70100, S0100</t>
        </r>
        <r>
          <rPr>
            <sz val="9"/>
            <color indexed="81"/>
            <rFont val="Tahoma"/>
            <family val="2"/>
            <charset val="204"/>
          </rPr>
          <t xml:space="preserve">
</t>
        </r>
      </text>
    </comment>
    <comment ref="B111" authorId="0">
      <text>
        <r>
          <rPr>
            <b/>
            <sz val="14"/>
            <color indexed="81"/>
            <rFont val="Tahoma"/>
            <family val="2"/>
            <charset val="204"/>
          </rPr>
          <t>10050</t>
        </r>
        <r>
          <rPr>
            <sz val="9"/>
            <color indexed="81"/>
            <rFont val="Tahoma"/>
            <family val="2"/>
            <charset val="204"/>
          </rPr>
          <t xml:space="preserve">
</t>
        </r>
      </text>
    </comment>
    <comment ref="B116" authorId="0">
      <text>
        <r>
          <rPr>
            <b/>
            <sz val="14"/>
            <color indexed="81"/>
            <rFont val="Tahoma"/>
            <family val="2"/>
            <charset val="204"/>
          </rPr>
          <t xml:space="preserve">10060
</t>
        </r>
      </text>
    </comment>
    <comment ref="B121" authorId="0">
      <text>
        <r>
          <rPr>
            <b/>
            <sz val="16"/>
            <color indexed="81"/>
            <rFont val="Tahoma"/>
            <family val="2"/>
            <charset val="204"/>
          </rPr>
          <t>53032</t>
        </r>
        <r>
          <rPr>
            <sz val="9"/>
            <color indexed="81"/>
            <rFont val="Tahoma"/>
            <family val="2"/>
            <charset val="204"/>
          </rPr>
          <t xml:space="preserve">
</t>
        </r>
      </text>
    </comment>
    <comment ref="B126" authorId="1">
      <text>
        <r>
          <rPr>
            <b/>
            <sz val="9"/>
            <color indexed="81"/>
            <rFont val="Tahoma"/>
            <family val="2"/>
            <charset val="204"/>
          </rPr>
          <t>USER1:</t>
        </r>
        <r>
          <rPr>
            <sz val="9"/>
            <color indexed="81"/>
            <rFont val="Tahoma"/>
            <family val="2"/>
            <charset val="204"/>
          </rPr>
          <t xml:space="preserve">
</t>
        </r>
        <r>
          <rPr>
            <sz val="14"/>
            <color indexed="81"/>
            <rFont val="Tahoma"/>
            <family val="2"/>
            <charset val="204"/>
          </rPr>
          <t>70990</t>
        </r>
      </text>
    </comment>
    <comment ref="B131" authorId="1">
      <text>
        <r>
          <rPr>
            <b/>
            <sz val="9"/>
            <color indexed="81"/>
            <rFont val="Tahoma"/>
            <family val="2"/>
            <charset val="204"/>
          </rPr>
          <t>USER1:</t>
        </r>
        <r>
          <rPr>
            <sz val="9"/>
            <color indexed="81"/>
            <rFont val="Tahoma"/>
            <family val="2"/>
            <charset val="204"/>
          </rPr>
          <t xml:space="preserve">
</t>
        </r>
        <r>
          <rPr>
            <sz val="16"/>
            <color indexed="81"/>
            <rFont val="Tahoma"/>
            <family val="2"/>
            <charset val="204"/>
          </rPr>
          <t>72230</t>
        </r>
      </text>
    </comment>
    <comment ref="B136" authorId="1">
      <text>
        <r>
          <rPr>
            <b/>
            <sz val="9"/>
            <color indexed="81"/>
            <rFont val="Tahoma"/>
            <family val="2"/>
            <charset val="204"/>
          </rPr>
          <t>USER1:</t>
        </r>
        <r>
          <rPr>
            <sz val="9"/>
            <color indexed="81"/>
            <rFont val="Tahoma"/>
            <family val="2"/>
            <charset val="204"/>
          </rPr>
          <t xml:space="preserve">
</t>
        </r>
        <r>
          <rPr>
            <sz val="16"/>
            <color indexed="81"/>
            <rFont val="Tahoma"/>
            <family val="2"/>
            <charset val="204"/>
          </rPr>
          <t>70140</t>
        </r>
      </text>
    </comment>
    <comment ref="B141" authorId="1">
      <text>
        <r>
          <rPr>
            <sz val="18"/>
            <color indexed="81"/>
            <rFont val="Tahoma"/>
            <family val="2"/>
            <charset val="204"/>
          </rPr>
          <t xml:space="preserve">
72240</t>
        </r>
      </text>
    </comment>
    <comment ref="B146" authorId="1">
      <text>
        <r>
          <rPr>
            <sz val="9"/>
            <color indexed="81"/>
            <rFont val="Tahoma"/>
            <family val="2"/>
            <charset val="204"/>
          </rPr>
          <t xml:space="preserve">
</t>
        </r>
        <r>
          <rPr>
            <sz val="14"/>
            <color indexed="81"/>
            <rFont val="Tahoma"/>
            <family val="2"/>
            <charset val="204"/>
          </rPr>
          <t>71400</t>
        </r>
      </text>
    </comment>
    <comment ref="B151" authorId="1">
      <text>
        <r>
          <rPr>
            <b/>
            <sz val="12"/>
            <color indexed="81"/>
            <rFont val="Tahoma"/>
            <family val="2"/>
            <charset val="204"/>
          </rPr>
          <t>LП020</t>
        </r>
      </text>
    </comment>
    <comment ref="B156" authorId="1">
      <text>
        <r>
          <rPr>
            <b/>
            <sz val="9"/>
            <color indexed="81"/>
            <rFont val="Tahoma"/>
            <family val="2"/>
            <charset val="204"/>
          </rPr>
          <t>USER1:</t>
        </r>
        <r>
          <rPr>
            <sz val="9"/>
            <color indexed="81"/>
            <rFont val="Tahoma"/>
            <family val="2"/>
            <charset val="204"/>
          </rPr>
          <t xml:space="preserve">
</t>
        </r>
        <r>
          <rPr>
            <b/>
            <sz val="16"/>
            <color indexed="81"/>
            <rFont val="Tahoma"/>
            <family val="2"/>
            <charset val="204"/>
          </rPr>
          <t>71740</t>
        </r>
      </text>
    </comment>
    <comment ref="B161" authorId="1">
      <text>
        <r>
          <rPr>
            <b/>
            <sz val="9"/>
            <color indexed="81"/>
            <rFont val="Tahoma"/>
            <family val="2"/>
            <charset val="204"/>
          </rPr>
          <t>USER1:</t>
        </r>
        <r>
          <rPr>
            <sz val="9"/>
            <color indexed="81"/>
            <rFont val="Tahoma"/>
            <family val="2"/>
            <charset val="204"/>
          </rPr>
          <t xml:space="preserve">
</t>
        </r>
        <r>
          <rPr>
            <sz val="18"/>
            <color indexed="81"/>
            <rFont val="Tahoma"/>
            <family val="2"/>
            <charset val="204"/>
          </rPr>
          <t>72550</t>
        </r>
      </text>
    </comment>
    <comment ref="B171" authorId="1">
      <text>
        <r>
          <rPr>
            <b/>
            <sz val="9"/>
            <color indexed="81"/>
            <rFont val="Tahoma"/>
            <family val="2"/>
            <charset val="204"/>
          </rPr>
          <t>USER1:</t>
        </r>
        <r>
          <rPr>
            <sz val="9"/>
            <color indexed="81"/>
            <rFont val="Tahoma"/>
            <family val="2"/>
            <charset val="204"/>
          </rPr>
          <t xml:space="preserve">
</t>
        </r>
        <r>
          <rPr>
            <sz val="20"/>
            <color indexed="81"/>
            <rFont val="Tahoma"/>
            <family val="2"/>
            <charset val="204"/>
          </rPr>
          <t>10105</t>
        </r>
      </text>
    </comment>
    <comment ref="B176" authorId="1">
      <text>
        <r>
          <rPr>
            <b/>
            <sz val="9"/>
            <color indexed="81"/>
            <rFont val="Tahoma"/>
            <family val="2"/>
            <charset val="204"/>
          </rPr>
          <t>USER1:</t>
        </r>
        <r>
          <rPr>
            <sz val="9"/>
            <color indexed="81"/>
            <rFont val="Tahoma"/>
            <family val="2"/>
            <charset val="204"/>
          </rPr>
          <t xml:space="preserve">
</t>
        </r>
        <r>
          <rPr>
            <sz val="16"/>
            <color indexed="81"/>
            <rFont val="Tahoma"/>
            <family val="2"/>
            <charset val="204"/>
          </rPr>
          <t>70560</t>
        </r>
      </text>
    </comment>
    <comment ref="B181" authorId="1">
      <text>
        <r>
          <rPr>
            <b/>
            <sz val="9"/>
            <color indexed="81"/>
            <rFont val="Tahoma"/>
            <family val="2"/>
            <charset val="204"/>
          </rPr>
          <t>USER1:</t>
        </r>
        <r>
          <rPr>
            <sz val="9"/>
            <color indexed="81"/>
            <rFont val="Tahoma"/>
            <family val="2"/>
            <charset val="204"/>
          </rPr>
          <t xml:space="preserve">
</t>
        </r>
        <r>
          <rPr>
            <sz val="20"/>
            <color indexed="81"/>
            <rFont val="Tahoma"/>
            <family val="2"/>
            <charset val="204"/>
          </rPr>
          <t>70030</t>
        </r>
      </text>
    </comment>
    <comment ref="B186" authorId="1">
      <text>
        <r>
          <rPr>
            <b/>
            <sz val="9"/>
            <color indexed="81"/>
            <rFont val="Tahoma"/>
            <family val="2"/>
            <charset val="204"/>
          </rPr>
          <t>USER1:</t>
        </r>
        <r>
          <rPr>
            <sz val="9"/>
            <color indexed="81"/>
            <rFont val="Tahoma"/>
            <family val="2"/>
            <charset val="204"/>
          </rPr>
          <t xml:space="preserve">
</t>
        </r>
        <r>
          <rPr>
            <sz val="12"/>
            <color indexed="81"/>
            <rFont val="Tahoma"/>
            <family val="2"/>
            <charset val="204"/>
          </rPr>
          <t>50502</t>
        </r>
      </text>
    </comment>
    <comment ref="B197" authorId="0">
      <text>
        <r>
          <rPr>
            <b/>
            <sz val="16"/>
            <color indexed="81"/>
            <rFont val="Tahoma"/>
            <family val="2"/>
            <charset val="204"/>
          </rPr>
          <t>51691</t>
        </r>
        <r>
          <rPr>
            <sz val="9"/>
            <color indexed="81"/>
            <rFont val="Tahoma"/>
            <family val="2"/>
            <charset val="204"/>
          </rPr>
          <t xml:space="preserve">
</t>
        </r>
      </text>
    </comment>
    <comment ref="B202" authorId="0">
      <text>
        <r>
          <rPr>
            <b/>
            <sz val="14"/>
            <color indexed="81"/>
            <rFont val="Tahoma"/>
            <family val="2"/>
            <charset val="204"/>
          </rPr>
          <t>71930, S1930</t>
        </r>
        <r>
          <rPr>
            <sz val="9"/>
            <color indexed="81"/>
            <rFont val="Tahoma"/>
            <family val="2"/>
            <charset val="204"/>
          </rPr>
          <t xml:space="preserve">
</t>
        </r>
      </text>
    </comment>
    <comment ref="B207" authorId="0">
      <text>
        <r>
          <rPr>
            <b/>
            <sz val="14"/>
            <color indexed="81"/>
            <rFont val="Tahoma"/>
            <family val="2"/>
            <charset val="204"/>
          </rPr>
          <t xml:space="preserve">72110
</t>
        </r>
        <r>
          <rPr>
            <sz val="9"/>
            <color indexed="81"/>
            <rFont val="Tahoma"/>
            <family val="2"/>
            <charset val="204"/>
          </rPr>
          <t xml:space="preserve">
</t>
        </r>
      </text>
    </comment>
    <comment ref="B218" authorId="0">
      <text>
        <r>
          <rPr>
            <b/>
            <sz val="14"/>
            <color indexed="81"/>
            <rFont val="Tahoma"/>
            <family val="2"/>
            <charset val="204"/>
          </rPr>
          <t>50970</t>
        </r>
      </text>
    </comment>
    <comment ref="B223" authorId="1">
      <text>
        <r>
          <rPr>
            <b/>
            <sz val="9"/>
            <color indexed="81"/>
            <rFont val="Tahoma"/>
            <family val="2"/>
            <charset val="204"/>
          </rPr>
          <t>USER1:</t>
        </r>
        <r>
          <rPr>
            <sz val="9"/>
            <color indexed="81"/>
            <rFont val="Tahoma"/>
            <family val="2"/>
            <charset val="204"/>
          </rPr>
          <t xml:space="preserve">
</t>
        </r>
        <r>
          <rPr>
            <sz val="18"/>
            <color indexed="81"/>
            <rFont val="Tahoma"/>
            <family val="2"/>
            <charset val="204"/>
          </rPr>
          <t>50980</t>
        </r>
      </text>
    </comment>
    <comment ref="B234" authorId="0">
      <text>
        <r>
          <rPr>
            <b/>
            <sz val="14"/>
            <color indexed="81"/>
            <rFont val="Tahoma"/>
            <family val="2"/>
            <charset val="204"/>
          </rPr>
          <t>07.03:  70100, S0100</t>
        </r>
      </text>
    </comment>
    <comment ref="B239" authorId="0">
      <text>
        <r>
          <rPr>
            <b/>
            <sz val="14"/>
            <color indexed="81"/>
            <rFont val="Tahoma"/>
            <family val="2"/>
            <charset val="204"/>
          </rPr>
          <t xml:space="preserve">10030 </t>
        </r>
      </text>
    </comment>
    <comment ref="B245" authorId="1">
      <text>
        <r>
          <rPr>
            <b/>
            <sz val="12"/>
            <color indexed="81"/>
            <rFont val="Tahoma"/>
            <family val="2"/>
            <charset val="204"/>
          </rPr>
          <t>USER1:</t>
        </r>
        <r>
          <rPr>
            <sz val="12"/>
            <color indexed="81"/>
            <rFont val="Tahoma"/>
            <family val="2"/>
            <charset val="204"/>
          </rPr>
          <t xml:space="preserve">
51791</t>
        </r>
      </text>
    </comment>
    <comment ref="B250" authorId="1">
      <text>
        <r>
          <rPr>
            <b/>
            <sz val="9"/>
            <color indexed="81"/>
            <rFont val="Tahoma"/>
            <family val="2"/>
            <charset val="204"/>
          </rPr>
          <t>USER1:</t>
        </r>
        <r>
          <rPr>
            <sz val="9"/>
            <color indexed="81"/>
            <rFont val="Tahoma"/>
            <family val="2"/>
            <charset val="204"/>
          </rPr>
          <t xml:space="preserve">
</t>
        </r>
        <r>
          <rPr>
            <sz val="16"/>
            <color indexed="81"/>
            <rFont val="Tahoma"/>
            <family val="2"/>
            <charset val="204"/>
          </rPr>
          <t>51791</t>
        </r>
      </text>
    </comment>
    <comment ref="B270" authorId="0">
      <text>
        <r>
          <rPr>
            <b/>
            <sz val="14"/>
            <color indexed="81"/>
            <rFont val="Tahoma"/>
            <family val="2"/>
            <charset val="204"/>
          </rPr>
          <t>70290</t>
        </r>
        <r>
          <rPr>
            <sz val="9"/>
            <color indexed="81"/>
            <rFont val="Tahoma"/>
            <family val="2"/>
            <charset val="204"/>
          </rPr>
          <t xml:space="preserve">
</t>
        </r>
      </text>
    </comment>
    <comment ref="B275" authorId="0">
      <text>
        <r>
          <rPr>
            <b/>
            <sz val="14"/>
            <color indexed="81"/>
            <rFont val="Tahoma"/>
            <family val="2"/>
            <charset val="204"/>
          </rPr>
          <t>70330</t>
        </r>
        <r>
          <rPr>
            <sz val="9"/>
            <color indexed="81"/>
            <rFont val="Tahoma"/>
            <family val="2"/>
            <charset val="204"/>
          </rPr>
          <t xml:space="preserve">
</t>
        </r>
      </text>
    </comment>
    <comment ref="B280" authorId="0">
      <text>
        <r>
          <rPr>
            <b/>
            <sz val="14"/>
            <color indexed="81"/>
            <rFont val="Tahoma"/>
            <family val="2"/>
            <charset val="204"/>
          </rPr>
          <t>71250</t>
        </r>
        <r>
          <rPr>
            <sz val="9"/>
            <color indexed="81"/>
            <rFont val="Tahoma"/>
            <family val="2"/>
            <charset val="204"/>
          </rPr>
          <t xml:space="preserve">
</t>
        </r>
      </text>
    </comment>
    <comment ref="B285" authorId="0">
      <text>
        <r>
          <rPr>
            <b/>
            <sz val="14"/>
            <color indexed="81"/>
            <rFont val="Tahoma"/>
            <family val="2"/>
            <charset val="204"/>
          </rPr>
          <t>70010</t>
        </r>
      </text>
    </comment>
    <comment ref="B304" authorId="0">
      <text>
        <r>
          <rPr>
            <b/>
            <sz val="16"/>
            <color indexed="81"/>
            <rFont val="Tahoma"/>
            <family val="2"/>
            <charset val="204"/>
          </rPr>
          <t>10010</t>
        </r>
        <r>
          <rPr>
            <sz val="9"/>
            <color indexed="81"/>
            <rFont val="Tahoma"/>
            <family val="2"/>
            <charset val="204"/>
          </rPr>
          <t xml:space="preserve">
</t>
        </r>
      </text>
    </comment>
    <comment ref="B309" authorId="0">
      <text>
        <r>
          <rPr>
            <b/>
            <sz val="14"/>
            <color indexed="81"/>
            <rFont val="Tahoma"/>
            <family val="2"/>
            <charset val="204"/>
          </rPr>
          <t>19980</t>
        </r>
      </text>
    </comment>
    <comment ref="B314" authorId="0">
      <text>
        <r>
          <rPr>
            <b/>
            <sz val="16"/>
            <color indexed="81"/>
            <rFont val="Tahoma"/>
            <family val="2"/>
            <charset val="204"/>
          </rPr>
          <t>70100, S0100</t>
        </r>
        <r>
          <rPr>
            <sz val="9"/>
            <color indexed="81"/>
            <rFont val="Tahoma"/>
            <family val="2"/>
            <charset val="204"/>
          </rPr>
          <t xml:space="preserve">
</t>
        </r>
      </text>
    </comment>
    <comment ref="B319" authorId="0">
      <text>
        <r>
          <rPr>
            <b/>
            <sz val="14"/>
            <color indexed="81"/>
            <rFont val="Tahoma"/>
            <family val="2"/>
            <charset val="204"/>
          </rPr>
          <t>70140 - ОБ, 10020 - МБ</t>
        </r>
        <r>
          <rPr>
            <sz val="9"/>
            <color indexed="81"/>
            <rFont val="Tahoma"/>
            <family val="2"/>
            <charset val="204"/>
          </rPr>
          <t xml:space="preserve">
</t>
        </r>
      </text>
    </comment>
    <comment ref="B324" authorId="0">
      <text>
        <r>
          <rPr>
            <b/>
            <sz val="16"/>
            <color indexed="81"/>
            <rFont val="Tahoma"/>
            <family val="2"/>
            <charset val="204"/>
          </rPr>
          <t>19990</t>
        </r>
        <r>
          <rPr>
            <sz val="9"/>
            <color indexed="81"/>
            <rFont val="Tahoma"/>
            <family val="2"/>
            <charset val="204"/>
          </rPr>
          <t xml:space="preserve">
</t>
        </r>
      </text>
    </comment>
    <comment ref="B329" authorId="1">
      <text>
        <r>
          <rPr>
            <b/>
            <sz val="9"/>
            <color indexed="81"/>
            <rFont val="Tahoma"/>
            <family val="2"/>
            <charset val="204"/>
          </rPr>
          <t>USER1:</t>
        </r>
        <r>
          <rPr>
            <sz val="9"/>
            <color indexed="81"/>
            <rFont val="Tahoma"/>
            <family val="2"/>
            <charset val="204"/>
          </rPr>
          <t xml:space="preserve">
</t>
        </r>
        <r>
          <rPr>
            <b/>
            <sz val="14"/>
            <color indexed="81"/>
            <rFont val="Tahoma"/>
            <family val="2"/>
            <charset val="204"/>
          </rPr>
          <t>55490</t>
        </r>
      </text>
    </comment>
    <comment ref="B334" authorId="1">
      <text>
        <r>
          <rPr>
            <b/>
            <sz val="9"/>
            <color indexed="81"/>
            <rFont val="Tahoma"/>
            <family val="2"/>
            <charset val="204"/>
          </rPr>
          <t xml:space="preserve">  </t>
        </r>
        <r>
          <rPr>
            <b/>
            <sz val="14"/>
            <color indexed="81"/>
            <rFont val="Tahoma"/>
            <family val="2"/>
            <charset val="204"/>
          </rPr>
          <t>LП020</t>
        </r>
      </text>
    </comment>
    <comment ref="B339" authorId="1">
      <text>
        <r>
          <rPr>
            <sz val="14"/>
            <color indexed="81"/>
            <rFont val="Tahoma"/>
            <family val="2"/>
            <charset val="204"/>
          </rPr>
          <t>71740</t>
        </r>
      </text>
    </comment>
    <comment ref="B344" authorId="1">
      <text>
        <r>
          <rPr>
            <b/>
            <sz val="9"/>
            <color indexed="81"/>
            <rFont val="Tahoma"/>
            <family val="2"/>
            <charset val="204"/>
          </rPr>
          <t>USER1:</t>
        </r>
        <r>
          <rPr>
            <sz val="9"/>
            <color indexed="81"/>
            <rFont val="Tahoma"/>
            <family val="2"/>
            <charset val="204"/>
          </rPr>
          <t xml:space="preserve">
</t>
        </r>
        <r>
          <rPr>
            <sz val="22"/>
            <color indexed="81"/>
            <rFont val="Tahoma"/>
            <family val="2"/>
            <charset val="204"/>
          </rPr>
          <t>10030</t>
        </r>
      </text>
    </comment>
    <comment ref="B349" authorId="1">
      <text>
        <r>
          <rPr>
            <b/>
            <sz val="9"/>
            <color indexed="81"/>
            <rFont val="Tahoma"/>
            <family val="2"/>
            <charset val="204"/>
          </rPr>
          <t>USER1:</t>
        </r>
        <r>
          <rPr>
            <sz val="9"/>
            <color indexed="81"/>
            <rFont val="Tahoma"/>
            <family val="2"/>
            <charset val="204"/>
          </rPr>
          <t xml:space="preserve">
</t>
        </r>
        <r>
          <rPr>
            <sz val="20"/>
            <color indexed="81"/>
            <rFont val="Tahoma"/>
            <family val="2"/>
            <charset val="204"/>
          </rPr>
          <t>10040</t>
        </r>
      </text>
    </comment>
    <comment ref="B354" authorId="1">
      <text>
        <r>
          <rPr>
            <b/>
            <sz val="9"/>
            <color indexed="81"/>
            <rFont val="Tahoma"/>
            <family val="2"/>
            <charset val="204"/>
          </rPr>
          <t>USER1:</t>
        </r>
        <r>
          <rPr>
            <sz val="9"/>
            <color indexed="81"/>
            <rFont val="Tahoma"/>
            <family val="2"/>
            <charset val="204"/>
          </rPr>
          <t xml:space="preserve">
</t>
        </r>
        <r>
          <rPr>
            <sz val="24"/>
            <color indexed="81"/>
            <rFont val="Tahoma"/>
            <family val="2"/>
            <charset val="204"/>
          </rPr>
          <t>10050</t>
        </r>
      </text>
    </comment>
    <comment ref="B359" authorId="1">
      <text>
        <r>
          <rPr>
            <b/>
            <sz val="9"/>
            <color indexed="81"/>
            <rFont val="Tahoma"/>
            <family val="2"/>
            <charset val="204"/>
          </rPr>
          <t>USER1:</t>
        </r>
        <r>
          <rPr>
            <sz val="9"/>
            <color indexed="81"/>
            <rFont val="Tahoma"/>
            <family val="2"/>
            <charset val="204"/>
          </rPr>
          <t xml:space="preserve">
</t>
        </r>
        <r>
          <rPr>
            <sz val="22"/>
            <color indexed="81"/>
            <rFont val="Tahoma"/>
            <family val="2"/>
            <charset val="204"/>
          </rPr>
          <t>10060</t>
        </r>
      </text>
    </comment>
    <comment ref="B364" authorId="1">
      <text>
        <r>
          <rPr>
            <b/>
            <sz val="9"/>
            <color indexed="81"/>
            <rFont val="Tahoma"/>
            <family val="2"/>
            <charset val="204"/>
          </rPr>
          <t>USER1:</t>
        </r>
        <r>
          <rPr>
            <sz val="9"/>
            <color indexed="81"/>
            <rFont val="Tahoma"/>
            <family val="2"/>
            <charset val="204"/>
          </rPr>
          <t xml:space="preserve">
</t>
        </r>
        <r>
          <rPr>
            <sz val="14"/>
            <color indexed="81"/>
            <rFont val="Tahoma"/>
            <family val="2"/>
            <charset val="204"/>
          </rPr>
          <t>72770</t>
        </r>
      </text>
    </comment>
  </commentList>
</comments>
</file>

<file path=xl/comments2.xml><?xml version="1.0" encoding="utf-8"?>
<comments xmlns="http://schemas.openxmlformats.org/spreadsheetml/2006/main">
  <authors>
    <author>КБ 7 -4</author>
    <author>USER1</author>
  </authors>
  <commentList>
    <comment ref="B29" authorId="0">
      <text>
        <r>
          <rPr>
            <b/>
            <sz val="14"/>
            <color indexed="81"/>
            <rFont val="Tahoma"/>
            <family val="2"/>
            <charset val="204"/>
          </rPr>
          <t>10010</t>
        </r>
      </text>
    </comment>
    <comment ref="B34" authorId="0">
      <text>
        <r>
          <rPr>
            <b/>
            <sz val="16"/>
            <color indexed="81"/>
            <rFont val="Tahoma"/>
            <family val="2"/>
            <charset val="204"/>
          </rPr>
          <t xml:space="preserve">10020
</t>
        </r>
      </text>
    </comment>
    <comment ref="B39" authorId="0">
      <text>
        <r>
          <rPr>
            <b/>
            <sz val="16"/>
            <color indexed="81"/>
            <rFont val="Tahoma"/>
            <family val="2"/>
            <charset val="204"/>
          </rPr>
          <t>10030</t>
        </r>
        <r>
          <rPr>
            <sz val="9"/>
            <color indexed="81"/>
            <rFont val="Tahoma"/>
            <family val="2"/>
            <charset val="204"/>
          </rPr>
          <t xml:space="preserve">
</t>
        </r>
      </text>
    </comment>
    <comment ref="B44" authorId="0">
      <text>
        <r>
          <rPr>
            <b/>
            <sz val="14"/>
            <color indexed="81"/>
            <rFont val="Tahoma"/>
            <family val="2"/>
            <charset val="204"/>
          </rPr>
          <t>71320, S1320</t>
        </r>
        <r>
          <rPr>
            <sz val="9"/>
            <color indexed="81"/>
            <rFont val="Tahoma"/>
            <family val="2"/>
            <charset val="204"/>
          </rPr>
          <t xml:space="preserve">
</t>
        </r>
        <r>
          <rPr>
            <b/>
            <sz val="14"/>
            <color indexed="81"/>
            <rFont val="Tahoma"/>
            <family val="2"/>
            <charset val="204"/>
          </rPr>
          <t>10130</t>
        </r>
      </text>
    </comment>
    <comment ref="B49" authorId="1">
      <text>
        <r>
          <rPr>
            <b/>
            <sz val="9"/>
            <color indexed="81"/>
            <rFont val="Tahoma"/>
            <family val="2"/>
            <charset val="204"/>
          </rPr>
          <t>USER1:</t>
        </r>
        <r>
          <rPr>
            <sz val="9"/>
            <color indexed="81"/>
            <rFont val="Tahoma"/>
            <family val="2"/>
            <charset val="204"/>
          </rPr>
          <t xml:space="preserve">
</t>
        </r>
        <r>
          <rPr>
            <sz val="12"/>
            <color indexed="81"/>
            <rFont val="Tahoma"/>
            <family val="2"/>
            <charset val="204"/>
          </rPr>
          <t>70040</t>
        </r>
      </text>
    </comment>
    <comment ref="B50" authorId="0">
      <text>
        <r>
          <rPr>
            <b/>
            <sz val="14"/>
            <color indexed="81"/>
            <rFont val="Tahoma"/>
            <family val="2"/>
            <charset val="204"/>
          </rPr>
          <t>70150, S0150</t>
        </r>
        <r>
          <rPr>
            <sz val="9"/>
            <color indexed="81"/>
            <rFont val="Tahoma"/>
            <family val="2"/>
            <charset val="204"/>
          </rPr>
          <t xml:space="preserve">
</t>
        </r>
      </text>
    </comment>
    <comment ref="B55" authorId="0">
      <text>
        <r>
          <rPr>
            <b/>
            <sz val="14"/>
            <color indexed="81"/>
            <rFont val="Tahoma"/>
            <family val="2"/>
            <charset val="204"/>
          </rPr>
          <t>L3042</t>
        </r>
        <r>
          <rPr>
            <sz val="9"/>
            <color indexed="81"/>
            <rFont val="Tahoma"/>
            <family val="2"/>
            <charset val="204"/>
          </rPr>
          <t xml:space="preserve">
</t>
        </r>
      </text>
    </comment>
    <comment ref="B60" authorId="0">
      <text>
        <r>
          <rPr>
            <b/>
            <sz val="14"/>
            <color indexed="81"/>
            <rFont val="Tahoma"/>
            <family val="2"/>
            <charset val="204"/>
          </rPr>
          <t>10070</t>
        </r>
        <r>
          <rPr>
            <sz val="9"/>
            <color indexed="81"/>
            <rFont val="Tahoma"/>
            <family val="2"/>
            <charset val="204"/>
          </rPr>
          <t xml:space="preserve">
</t>
        </r>
      </text>
    </comment>
    <comment ref="B65" authorId="0">
      <text>
        <r>
          <rPr>
            <b/>
            <sz val="14"/>
            <color indexed="81"/>
            <rFont val="Tahoma"/>
            <family val="2"/>
            <charset val="204"/>
          </rPr>
          <t>70780,S0780</t>
        </r>
      </text>
    </comment>
    <comment ref="B70" authorId="0">
      <text>
        <r>
          <rPr>
            <b/>
            <sz val="14"/>
            <color indexed="81"/>
            <rFont val="Tahoma"/>
            <family val="2"/>
            <charset val="204"/>
          </rPr>
          <t>10080</t>
        </r>
        <r>
          <rPr>
            <sz val="9"/>
            <color indexed="81"/>
            <rFont val="Tahoma"/>
            <family val="2"/>
            <charset val="204"/>
          </rPr>
          <t xml:space="preserve">
</t>
        </r>
      </text>
    </comment>
    <comment ref="B75" authorId="0">
      <text>
        <r>
          <rPr>
            <b/>
            <sz val="14"/>
            <color indexed="81"/>
            <rFont val="Tahoma"/>
            <family val="2"/>
            <charset val="204"/>
          </rPr>
          <t>10100</t>
        </r>
        <r>
          <rPr>
            <sz val="9"/>
            <color indexed="81"/>
            <rFont val="Tahoma"/>
            <family val="2"/>
            <charset val="204"/>
          </rPr>
          <t xml:space="preserve">
</t>
        </r>
      </text>
    </comment>
    <comment ref="B80" authorId="0">
      <text>
        <r>
          <rPr>
            <b/>
            <sz val="14"/>
            <color indexed="81"/>
            <rFont val="Tahoma"/>
            <family val="2"/>
            <charset val="204"/>
          </rPr>
          <t>70080</t>
        </r>
        <r>
          <rPr>
            <sz val="9"/>
            <color indexed="81"/>
            <rFont val="Tahoma"/>
            <family val="2"/>
            <charset val="204"/>
          </rPr>
          <t xml:space="preserve">
</t>
        </r>
      </text>
    </comment>
    <comment ref="B85" authorId="0">
      <text>
        <r>
          <rPr>
            <b/>
            <sz val="14"/>
            <color indexed="81"/>
            <rFont val="Tahoma"/>
            <family val="2"/>
            <charset val="204"/>
          </rPr>
          <t>70110</t>
        </r>
      </text>
    </comment>
    <comment ref="B90" authorId="0">
      <text>
        <r>
          <rPr>
            <b/>
            <sz val="14"/>
            <color indexed="81"/>
            <rFont val="Tahoma"/>
            <family val="2"/>
            <charset val="204"/>
          </rPr>
          <t>70100, S0100</t>
        </r>
        <r>
          <rPr>
            <sz val="9"/>
            <color indexed="81"/>
            <rFont val="Tahoma"/>
            <family val="2"/>
            <charset val="204"/>
          </rPr>
          <t xml:space="preserve">
</t>
        </r>
      </text>
    </comment>
    <comment ref="B95" authorId="0">
      <text>
        <r>
          <rPr>
            <b/>
            <sz val="14"/>
            <color indexed="81"/>
            <rFont val="Tahoma"/>
            <family val="2"/>
            <charset val="204"/>
          </rPr>
          <t>10050</t>
        </r>
        <r>
          <rPr>
            <sz val="9"/>
            <color indexed="81"/>
            <rFont val="Tahoma"/>
            <family val="2"/>
            <charset val="204"/>
          </rPr>
          <t xml:space="preserve">
</t>
        </r>
      </text>
    </comment>
    <comment ref="B100" authorId="0">
      <text>
        <r>
          <rPr>
            <b/>
            <sz val="14"/>
            <color indexed="81"/>
            <rFont val="Tahoma"/>
            <family val="2"/>
            <charset val="204"/>
          </rPr>
          <t xml:space="preserve">10060
</t>
        </r>
      </text>
    </comment>
    <comment ref="B105" authorId="0">
      <text>
        <r>
          <rPr>
            <b/>
            <sz val="16"/>
            <color indexed="81"/>
            <rFont val="Tahoma"/>
            <family val="2"/>
            <charset val="204"/>
          </rPr>
          <t>53032</t>
        </r>
        <r>
          <rPr>
            <sz val="9"/>
            <color indexed="81"/>
            <rFont val="Tahoma"/>
            <family val="2"/>
            <charset val="204"/>
          </rPr>
          <t xml:space="preserve">
</t>
        </r>
      </text>
    </comment>
    <comment ref="B110" authorId="1">
      <text>
        <r>
          <rPr>
            <b/>
            <sz val="9"/>
            <color indexed="81"/>
            <rFont val="Tahoma"/>
            <family val="2"/>
            <charset val="204"/>
          </rPr>
          <t>USER1:</t>
        </r>
        <r>
          <rPr>
            <sz val="9"/>
            <color indexed="81"/>
            <rFont val="Tahoma"/>
            <family val="2"/>
            <charset val="204"/>
          </rPr>
          <t xml:space="preserve">
</t>
        </r>
        <r>
          <rPr>
            <sz val="16"/>
            <color indexed="81"/>
            <rFont val="Tahoma"/>
            <family val="2"/>
            <charset val="204"/>
          </rPr>
          <t xml:space="preserve">72230
</t>
        </r>
      </text>
    </comment>
    <comment ref="B115" authorId="1">
      <text>
        <r>
          <rPr>
            <b/>
            <sz val="9"/>
            <color indexed="81"/>
            <rFont val="Tahoma"/>
            <family val="2"/>
            <charset val="204"/>
          </rPr>
          <t>USER1:</t>
        </r>
        <r>
          <rPr>
            <sz val="9"/>
            <color indexed="81"/>
            <rFont val="Tahoma"/>
            <family val="2"/>
            <charset val="204"/>
          </rPr>
          <t xml:space="preserve">
</t>
        </r>
        <r>
          <rPr>
            <sz val="16"/>
            <color indexed="81"/>
            <rFont val="Tahoma"/>
            <family val="2"/>
            <charset val="204"/>
          </rPr>
          <t>72250</t>
        </r>
      </text>
    </comment>
    <comment ref="B120" authorId="1">
      <text>
        <r>
          <rPr>
            <b/>
            <sz val="9"/>
            <color indexed="81"/>
            <rFont val="Tahoma"/>
            <family val="2"/>
            <charset val="204"/>
          </rPr>
          <t>USER1:</t>
        </r>
        <r>
          <rPr>
            <sz val="9"/>
            <color indexed="81"/>
            <rFont val="Tahoma"/>
            <family val="2"/>
            <charset val="204"/>
          </rPr>
          <t xml:space="preserve">
10105
</t>
        </r>
      </text>
    </comment>
    <comment ref="B121" authorId="1">
      <text>
        <r>
          <rPr>
            <b/>
            <sz val="9"/>
            <color indexed="81"/>
            <rFont val="Tahoma"/>
            <charset val="1"/>
          </rPr>
          <t>USER1:</t>
        </r>
        <r>
          <rPr>
            <sz val="9"/>
            <color indexed="81"/>
            <rFont val="Tahoma"/>
            <charset val="1"/>
          </rPr>
          <t xml:space="preserve">
</t>
        </r>
        <r>
          <rPr>
            <sz val="12"/>
            <color indexed="81"/>
            <rFont val="Tahoma"/>
            <family val="2"/>
            <charset val="204"/>
          </rPr>
          <t>70560</t>
        </r>
      </text>
    </comment>
    <comment ref="B122" authorId="1">
      <text>
        <r>
          <rPr>
            <b/>
            <sz val="9"/>
            <color indexed="81"/>
            <rFont val="Tahoma"/>
            <family val="2"/>
            <charset val="204"/>
          </rPr>
          <t>USER1:</t>
        </r>
        <r>
          <rPr>
            <sz val="9"/>
            <color indexed="81"/>
            <rFont val="Tahoma"/>
            <family val="2"/>
            <charset val="204"/>
          </rPr>
          <t xml:space="preserve">
70030</t>
        </r>
      </text>
    </comment>
    <comment ref="B123" authorId="1">
      <text>
        <r>
          <rPr>
            <b/>
            <sz val="9"/>
            <color indexed="81"/>
            <rFont val="Tahoma"/>
            <family val="2"/>
            <charset val="204"/>
          </rPr>
          <t>USER1:</t>
        </r>
        <r>
          <rPr>
            <sz val="9"/>
            <color indexed="81"/>
            <rFont val="Tahoma"/>
            <family val="2"/>
            <charset val="204"/>
          </rPr>
          <t xml:space="preserve">
</t>
        </r>
        <r>
          <rPr>
            <sz val="18"/>
            <color indexed="81"/>
            <rFont val="Tahoma"/>
            <family val="2"/>
            <charset val="204"/>
          </rPr>
          <t>50502</t>
        </r>
      </text>
    </comment>
    <comment ref="B132" authorId="0">
      <text>
        <r>
          <rPr>
            <b/>
            <sz val="16"/>
            <color indexed="81"/>
            <rFont val="Tahoma"/>
            <family val="2"/>
            <charset val="204"/>
          </rPr>
          <t>51691</t>
        </r>
        <r>
          <rPr>
            <sz val="9"/>
            <color indexed="81"/>
            <rFont val="Tahoma"/>
            <family val="2"/>
            <charset val="204"/>
          </rPr>
          <t xml:space="preserve">
</t>
        </r>
      </text>
    </comment>
    <comment ref="B142" authorId="0">
      <text>
        <r>
          <rPr>
            <b/>
            <sz val="14"/>
            <color indexed="81"/>
            <rFont val="Tahoma"/>
            <family val="2"/>
            <charset val="204"/>
          </rPr>
          <t>72110</t>
        </r>
        <r>
          <rPr>
            <sz val="9"/>
            <color indexed="81"/>
            <rFont val="Tahoma"/>
            <family val="2"/>
            <charset val="204"/>
          </rPr>
          <t xml:space="preserve">
</t>
        </r>
      </text>
    </comment>
    <comment ref="B161" authorId="0">
      <text>
        <r>
          <rPr>
            <b/>
            <sz val="14"/>
            <color indexed="81"/>
            <rFont val="Tahoma"/>
            <family val="2"/>
            <charset val="204"/>
          </rPr>
          <t>07.03: 01 1 02  70100, S0100</t>
        </r>
      </text>
    </comment>
    <comment ref="B171" authorId="1">
      <text>
        <r>
          <rPr>
            <b/>
            <sz val="9"/>
            <color indexed="81"/>
            <rFont val="Tahoma"/>
            <family val="2"/>
            <charset val="204"/>
          </rPr>
          <t>USER1:</t>
        </r>
        <r>
          <rPr>
            <sz val="9"/>
            <color indexed="81"/>
            <rFont val="Tahoma"/>
            <family val="2"/>
            <charset val="204"/>
          </rPr>
          <t xml:space="preserve">
</t>
        </r>
        <r>
          <rPr>
            <sz val="14"/>
            <color indexed="81"/>
            <rFont val="Tahoma"/>
            <family val="2"/>
            <charset val="204"/>
          </rPr>
          <t>51791</t>
        </r>
      </text>
    </comment>
    <comment ref="B187" authorId="0">
      <text>
        <r>
          <rPr>
            <b/>
            <sz val="14"/>
            <color indexed="81"/>
            <rFont val="Tahoma"/>
            <family val="2"/>
            <charset val="204"/>
          </rPr>
          <t>70290</t>
        </r>
        <r>
          <rPr>
            <sz val="9"/>
            <color indexed="81"/>
            <rFont val="Tahoma"/>
            <family val="2"/>
            <charset val="204"/>
          </rPr>
          <t xml:space="preserve">
</t>
        </r>
      </text>
    </comment>
    <comment ref="B192" authorId="0">
      <text>
        <r>
          <rPr>
            <b/>
            <sz val="14"/>
            <color indexed="81"/>
            <rFont val="Tahoma"/>
            <family val="2"/>
            <charset val="204"/>
          </rPr>
          <t>70330</t>
        </r>
        <r>
          <rPr>
            <sz val="9"/>
            <color indexed="81"/>
            <rFont val="Tahoma"/>
            <family val="2"/>
            <charset val="204"/>
          </rPr>
          <t xml:space="preserve">
</t>
        </r>
      </text>
    </comment>
    <comment ref="B197" authorId="0">
      <text>
        <r>
          <rPr>
            <b/>
            <sz val="14"/>
            <color indexed="81"/>
            <rFont val="Tahoma"/>
            <family val="2"/>
            <charset val="204"/>
          </rPr>
          <t>71250</t>
        </r>
        <r>
          <rPr>
            <sz val="9"/>
            <color indexed="81"/>
            <rFont val="Tahoma"/>
            <family val="2"/>
            <charset val="204"/>
          </rPr>
          <t xml:space="preserve">
</t>
        </r>
      </text>
    </comment>
    <comment ref="B212" authorId="0">
      <text>
        <r>
          <rPr>
            <b/>
            <sz val="14"/>
            <color indexed="81"/>
            <rFont val="Tahoma"/>
            <family val="2"/>
            <charset val="204"/>
          </rPr>
          <t>70010</t>
        </r>
      </text>
    </comment>
    <comment ref="B232" authorId="0">
      <text>
        <r>
          <rPr>
            <b/>
            <sz val="16"/>
            <color indexed="81"/>
            <rFont val="Tahoma"/>
            <family val="2"/>
            <charset val="204"/>
          </rPr>
          <t>10010</t>
        </r>
        <r>
          <rPr>
            <sz val="9"/>
            <color indexed="81"/>
            <rFont val="Tahoma"/>
            <family val="2"/>
            <charset val="204"/>
          </rPr>
          <t xml:space="preserve">
</t>
        </r>
      </text>
    </comment>
    <comment ref="B237" authorId="0">
      <text>
        <r>
          <rPr>
            <b/>
            <sz val="16"/>
            <color indexed="81"/>
            <rFont val="Tahoma"/>
            <family val="2"/>
            <charset val="204"/>
          </rPr>
          <t>70100, S0100</t>
        </r>
        <r>
          <rPr>
            <sz val="9"/>
            <color indexed="81"/>
            <rFont val="Tahoma"/>
            <family val="2"/>
            <charset val="204"/>
          </rPr>
          <t xml:space="preserve">
</t>
        </r>
      </text>
    </comment>
    <comment ref="B242" authorId="1">
      <text>
        <r>
          <rPr>
            <b/>
            <sz val="9"/>
            <color indexed="81"/>
            <rFont val="Tahoma"/>
            <family val="2"/>
            <charset val="204"/>
          </rPr>
          <t>USER1:</t>
        </r>
        <r>
          <rPr>
            <sz val="9"/>
            <color indexed="81"/>
            <rFont val="Tahoma"/>
            <family val="2"/>
            <charset val="204"/>
          </rPr>
          <t xml:space="preserve">
</t>
        </r>
        <r>
          <rPr>
            <sz val="14"/>
            <color indexed="81"/>
            <rFont val="Tahoma"/>
            <family val="2"/>
            <charset val="204"/>
          </rPr>
          <t>19990</t>
        </r>
      </text>
    </comment>
    <comment ref="B247" authorId="1">
      <text>
        <r>
          <rPr>
            <b/>
            <sz val="9"/>
            <color indexed="81"/>
            <rFont val="Tahoma"/>
            <family val="2"/>
            <charset val="204"/>
          </rPr>
          <t>USER1:</t>
        </r>
        <r>
          <rPr>
            <sz val="9"/>
            <color indexed="81"/>
            <rFont val="Tahoma"/>
            <family val="2"/>
            <charset val="204"/>
          </rPr>
          <t xml:space="preserve">
</t>
        </r>
        <r>
          <rPr>
            <sz val="12"/>
            <color indexed="81"/>
            <rFont val="Tahoma"/>
            <family val="2"/>
            <charset val="204"/>
          </rPr>
          <t>10050</t>
        </r>
      </text>
    </comment>
    <comment ref="B248" authorId="1">
      <text>
        <r>
          <rPr>
            <b/>
            <sz val="9"/>
            <color indexed="81"/>
            <rFont val="Tahoma"/>
            <family val="2"/>
            <charset val="204"/>
          </rPr>
          <t>USER1:</t>
        </r>
        <r>
          <rPr>
            <sz val="9"/>
            <color indexed="81"/>
            <rFont val="Tahoma"/>
            <family val="2"/>
            <charset val="204"/>
          </rPr>
          <t xml:space="preserve">
</t>
        </r>
        <r>
          <rPr>
            <sz val="16"/>
            <color indexed="81"/>
            <rFont val="Tahoma"/>
            <family val="2"/>
            <charset val="204"/>
          </rPr>
          <t>10060</t>
        </r>
      </text>
    </comment>
    <comment ref="B249" authorId="1">
      <text>
        <r>
          <rPr>
            <b/>
            <sz val="9"/>
            <color indexed="81"/>
            <rFont val="Tahoma"/>
            <family val="2"/>
            <charset val="204"/>
          </rPr>
          <t>USER1:</t>
        </r>
        <r>
          <rPr>
            <sz val="9"/>
            <color indexed="81"/>
            <rFont val="Tahoma"/>
            <family val="2"/>
            <charset val="204"/>
          </rPr>
          <t xml:space="preserve">
</t>
        </r>
        <r>
          <rPr>
            <sz val="16"/>
            <color indexed="81"/>
            <rFont val="Tahoma"/>
            <family val="2"/>
            <charset val="204"/>
          </rPr>
          <t>72770</t>
        </r>
      </text>
    </comment>
    <comment ref="B252" authorId="0">
      <text>
        <r>
          <rPr>
            <b/>
            <sz val="14"/>
            <color indexed="81"/>
            <rFont val="Tahoma"/>
            <family val="2"/>
            <charset val="204"/>
          </rPr>
          <t>19980</t>
        </r>
      </text>
    </comment>
  </commentList>
</comments>
</file>

<file path=xl/sharedStrings.xml><?xml version="1.0" encoding="utf-8"?>
<sst xmlns="http://schemas.openxmlformats.org/spreadsheetml/2006/main" count="1281" uniqueCount="341">
  <si>
    <t>№ п/п</t>
  </si>
  <si>
    <t>Наименование</t>
  </si>
  <si>
    <t>Всего</t>
  </si>
  <si>
    <t>Ед. изм.</t>
  </si>
  <si>
    <t>Задача 3 Муниципальной программы: "Повышение эффективности управления в сфере образования на территории Москаленского муниципального района Омской области"</t>
  </si>
  <si>
    <t>%</t>
  </si>
  <si>
    <t xml:space="preserve">Источник </t>
  </si>
  <si>
    <t>Всего, из них раходы за счет:</t>
  </si>
  <si>
    <t>х</t>
  </si>
  <si>
    <t>Объем (рублей)</t>
  </si>
  <si>
    <t>Целевой индикатор реализации мероприятий муниципальной программы</t>
  </si>
  <si>
    <t>Подпрограмма 2 Муниципальной программы ОБЕСПЕЧЕНИЕ ЖИЗНЕУСТРОЙСТВА ДЕТЕЙ-СИРОТ И ДЕТЕЙ, ОСТАВШИХСЯ БЕЗ ПОПЕЧЕНИЯ РОДИТЕЛЕЙ НА ТЕРРИТОРИИ МОСКАЛЕНСКОГО МУНИЦИПАЛЬНОГО РАЙОНА ОМСКОЙ ОБЛАСТИ</t>
  </si>
  <si>
    <t>Подпрограмма 3 Муниципальной программы ОСУЩЕСТВЛЕНИЕ МУНИЦИПАЛЬНОГО УПРАВЛЕНИЯ В СФЕРЕ ОБРАЗОВАНИЯ НА ТЕРРИТОРИИ МОСКАЛЕНСКОГО МУНИЦИПАЛЬНОГО РАЙОНА ОМСКОЙ ОБЛАСТИ</t>
  </si>
  <si>
    <t>Цель Подпрограммы 3 "Повышение эффективности муниципального управления в сфере образования на территории Москаленского муниципального района Омской области"</t>
  </si>
  <si>
    <t>Переходящего остатка бюджетных средств</t>
  </si>
  <si>
    <t>Задача 2  Муниципальной программы: "Своевременное выявление детей, оставшихся без попечения родителей, обеспечение их жизнеустройства, профилактика социального сиротства на территории Москаленского муниципального района Омской области"</t>
  </si>
  <si>
    <t>Цель Муниципальной программы: "Развитие единого образовательного пространства Москаленского муниципальнго района Омской области"</t>
  </si>
  <si>
    <t>Количество муниципальных общеобразовательных организаций, в которых обновлена материально-техническая база для формирования у обучающихся современных технологических и гуманитарных навыков</t>
  </si>
  <si>
    <t>Доля муниципальных общеобразовательных организаций, в которых проведены мероприятия по ремонту зданий, сооружений, установке систем и оборудования пожарной и общей безопасности в зданиях муниципальных общеобразовательных организаций для создания центров образования цифрового и гуманитарных профилей за счет средств субсидии на  ремонт зданий, сооружений, установку систем и оборудования пожарной и общей безопасности в зданиях муниципальных общеобразовательных организаций для создания центров образования цифрового и гуманитарных профилей, в общем количестве муниципальных образовательных организаций района, которым предоставлена субсидия</t>
  </si>
  <si>
    <t>ед</t>
  </si>
  <si>
    <t xml:space="preserve">"Развитие образования Москаленского муниципального района Омской области" </t>
  </si>
  <si>
    <t>Задача Подпрограммы 1 "Формирование образовательной сети и финансово - экономических механизмов, обеспечивающих равный доступ населения к услугам дошкольного, общего и дополнительного образования"</t>
  </si>
  <si>
    <t>Задача Подпрограммы 2 муниципальной программы  "Создание условий для своевременного выявления детей, оставшихся без попечения родителей, обеспечения их жизнеустройства, профилактики социального сиротства на территории Москаленского муниципального района Омской области"</t>
  </si>
  <si>
    <t>Цель Подпрограммы 2 Муниципальной программы "Своевременное выявление детей, оставшихся без попечения родителей, обеспечение их жизнеустройства, профилактика социального сиротства на территории Москаленского муниципального района Омской области"</t>
  </si>
  <si>
    <t>1.1.8</t>
  </si>
  <si>
    <t>чел.</t>
  </si>
  <si>
    <t>Задача 3 Подпрограммы 1  "Обеспечение для детей в возрасте от 5 до 18 лет доступных для каждого и качественных условий для воспитания гармонично развитей и социально ответственной личности, обновление содержания и методов дополнительного образования детей, развитие кадрового потенциала и модернизации инфраструктуры системы дополнительного образования детей"</t>
  </si>
  <si>
    <t>Задача 4 Подпрограммы 1: "Обеспечение функционирования системы персонифицированного финансирования, обеспечивающей свободу выбора образовательных программ, равенство доступа к дополнительному образованию за счет средств бюджетов бюджетной системы, легкость и оперативность смены осваиваемых образовательных программ"</t>
  </si>
  <si>
    <t xml:space="preserve">Задача 1 Подпрограммы 2 "Создание условий для своевременного выявления детей, оставшихся без попечения родителей, обеспечения их жизнеустройства, профилактики социального сиротства на территории Москаленского муниципального района Омской области" </t>
  </si>
  <si>
    <t>Задача 1 Подпрограммы 3 "Создание условий для осуществления и повышения эффективности муниципального управления в сфере образования на территории Москаленского муниципального района Омской области"</t>
  </si>
  <si>
    <t>ИТОГО по Подпрограмме 1</t>
  </si>
  <si>
    <t>2021 - 2026 годы</t>
  </si>
  <si>
    <t>Доля детей в возрасте 1-6 лет, получающих дошкольную образовательную услугу и (или) услугу по их содержанию в муниципальных дошкольных образовательных учреждениях в общей численности детей в возрасте 1-6 лет</t>
  </si>
  <si>
    <t>Доля выпускников муниципальных общеобразовательных учреждений, сдавших единый государственный экзамен по русскому языку и математике, в общей численности выпускников муниципальных общеобразовательных учреждений, сдававших единый государственный экзамен по данным предметам</t>
  </si>
  <si>
    <t xml:space="preserve">Доля муниципальных образовательных учреждений, допущенных муниципальными комиссиями по проверке готовности образовательных учреждений к началу нового учебного года, в общем количестве муниципальных образовательных учреждений </t>
  </si>
  <si>
    <t>Доля обучающихся в муниципальных общеобразовательных организациях, обеспечиваемых горячим питанием (готовой к употреблению пищевой продукцией) за счет субсидии на организацию горячего питания обучающихся в муниципальных общеобразовательных организациях (обеспечение готовой к употреблению пищевой продукцией), в общей численности обучающихся, проживающих в семьях, в которых средний доход на каждого члена семьи ниже полуторной величины прожиточного минимума в Омской области в расчете на душу населения, определенной по данным Москаленского муниципального района Омской области</t>
  </si>
  <si>
    <t>1.1.1.</t>
  </si>
  <si>
    <t>1.1.2.</t>
  </si>
  <si>
    <t>1.1.3.</t>
  </si>
  <si>
    <t>2.1.1.</t>
  </si>
  <si>
    <t>2.1.2.</t>
  </si>
  <si>
    <t>2.1.3.</t>
  </si>
  <si>
    <t>ИТОГО по Подпрограмме 2</t>
  </si>
  <si>
    <t>3.1.1.</t>
  </si>
  <si>
    <t>3.1.2.</t>
  </si>
  <si>
    <t>3.1.3.</t>
  </si>
  <si>
    <t>ИТОГО по Подпрограмме 3</t>
  </si>
  <si>
    <t>Наименование мероприятия (показателя)</t>
  </si>
  <si>
    <t>1.1.4</t>
  </si>
  <si>
    <t>1.1.6</t>
  </si>
  <si>
    <t>1.1.9</t>
  </si>
  <si>
    <t>Задача 2 Подпрограммы 1  "Внедрение на уровнях начального общего, основного общего и среднего общего образования новых методов обучения и воспитания, образовательных технологий, обеспечивающих освоение обучающимися основных и дополнительных общеобразовательных программ"</t>
  </si>
  <si>
    <t>1.1.7</t>
  </si>
  <si>
    <t>Доля обучающихся, получающих начальное общее образование в муниципальных образовательных организациях, получающих бесплатное горячее питание, к общему количеству, обучающихся, получающих начальное общее образование в муниципальных образовательных организациях</t>
  </si>
  <si>
    <t>Доля обучающихся по программам общего образования, участвующих в олимпиадах и конкурсах различного уровня, в общей численности обучающихся по программам общего образования</t>
  </si>
  <si>
    <t>Задача 1 Подпрограммы 1  "Формирование образовательной сети и финансово-экономических механизмов, обеспечивающих равный доступ населения к услугам дошкольного, общего и дополнительного образования, а также оздоровления и летней занятости"</t>
  </si>
  <si>
    <t xml:space="preserve">Доля приемных семей, приемных детей, достигших возраста 18-ти лет, обучающихся по очной форме обучения в общеобразовательных организациях, получивших меру социальной поддержки, положенную  приемным семьям, приемным детям, достигшим возраста 18-ти лет, обучающимся по очной форме обучения в общеобразовательных организациях </t>
  </si>
  <si>
    <t>Доля подопечных детей, проживающих в опекунских (попечительских) и приемных семьях, получивших меру социальной поддержки, положенную  подопечным детям, проживающих в опекунских (попечительских) и приемных семьях</t>
  </si>
  <si>
    <t>Доля муниципальных образовательных учреждений,  расположенных на территории Москаленского муниципального района Омской области, находящихся в ведении Управления образования администрации Москаленского муниципального района Омской области</t>
  </si>
  <si>
    <t>1.1</t>
  </si>
  <si>
    <t>2</t>
  </si>
  <si>
    <t>1.</t>
  </si>
  <si>
    <t>Управление образования администрации Москаленского муниципального района Омской области</t>
  </si>
  <si>
    <t>значение</t>
  </si>
  <si>
    <t xml:space="preserve">Доля несовершеннолетних граждан, задействованных в проведении общественных работ на территории Москаленского муниципального района </t>
  </si>
  <si>
    <t>3.1.</t>
  </si>
  <si>
    <t>4.1.1.</t>
  </si>
  <si>
    <t>4.1.2.</t>
  </si>
  <si>
    <t>4.1.</t>
  </si>
  <si>
    <t>2.1.</t>
  </si>
  <si>
    <t>2.1.4.</t>
  </si>
  <si>
    <t>Достижение уровня минимальной начисленной заработной платы работников организаций, осуществляющих финансово - экономическое , хозяйственное, учебно - методическое, информационно - кадровое сопровождение муниципальных образовательных организаций</t>
  </si>
  <si>
    <t>Подпрограмма 1 Муниципальной программы РАЗВИТИЕ ДОШКОЛЬНОГО, ОБЩЕГО И ДОПОЛНИТЕЛЬНОГО ОБРАЗОВАНИЯ, А ТАКЖЕ ОРГАНИЗАЦИЯ ОЗДОРОВЛЕНИЯ И ЛЕТНЕЙ ТРУДОВОЙ ЗАНЯТОСТИ НЕСОВЕРШЕННОЛЕТНИХ НА ТЕРРИТОРИИ МОСКАЛЕНСКОГО МУНИЦИПАЛЬНОГО РАЙОНА ОМСКОЙ ОБЛАСТИ</t>
  </si>
  <si>
    <t>Задача 1 Муниципальной программы: "Повышение доступности и качества услуг в сфере дошкольного, общего, дополнительного образования, а также организация оздоровления и летней трудовой занятости несовершеннолетних на территории Москаленского муниципального района Омской области"</t>
  </si>
  <si>
    <t xml:space="preserve">Доля родителей (законных представителей), получивших выплаты,  компенсации платы за присмотр и уход за детьми, посещающими муниципальные образовательные организации, реализующие образовательную программу дошкольного образования, положенную родителям (законным представителям) за присмотр и уход за детьми, посещающими муниципальные образовательные организации, реализующие образовательную программу дошкольного образования </t>
  </si>
  <si>
    <t>Доля детей в возрасте от 5 до 18 лет, имеющих право на получение дополнительного образования в рамках системы персонифицированного финансирования в общей численности детей в возрасте от 5 до 18 лет</t>
  </si>
  <si>
    <t>Достижение уровня минимальной начисленной заработной платы работников муниципальных учреждений, принятых на временные работы</t>
  </si>
  <si>
    <t xml:space="preserve"> Достижение уровня средней номинальной начисленной заработной платы педагогических работников муниципальных учреждений дополнительного образования</t>
  </si>
  <si>
    <t>Достижение уровня средней номинальной начисленной заработной платы педагогических работников муниципальных учреждений дополнительного образования в рамках системы персонифицированного финансирования</t>
  </si>
  <si>
    <t>Налоговых и неналоговых доходов, поступлений в местный бюджет  нецелевого характера</t>
  </si>
  <si>
    <t>Поступлений в местный бюджет  целевого характера</t>
  </si>
  <si>
    <t>Иных источников финансирования, предусмотренных законодательством</t>
  </si>
  <si>
    <t>Количество детей в возрасте от 6 до 18 лет, проживающих на территории Москаленского муниципального района, направленных в загородный детский оздоровительный лагерь</t>
  </si>
  <si>
    <t>Численность обучающихся на базе центров образования цифрового и гуманитарного профилей, в том числе по предметным областям "Технология", "Информатика", "Основы безопасности жизнедеятельности"</t>
  </si>
  <si>
    <t>Достижение уровня минимальной начисленной заработной платы работников отдела опеки и попечительства над несовершеннолетними Управления образования</t>
  </si>
  <si>
    <t>Доля муниципальных образовательных учреждений, в которых созданы безопасные условия пребывания в общем количестве муниципальных образовательных учреждений, расположенных на территории Москаленского муниципального района</t>
  </si>
  <si>
    <t>Доля опекунов (попечителей), приемных родителей, получивших ежемесячное денежное вознаграждение за осуществление опеки или попечительства над несовершеннолетними или осуществление обязанностей по договору о приемной семье</t>
  </si>
  <si>
    <t>Цель Подпрограммы 1 Муниципальной программы "Повышение доступности и качества услуг в сфере дошкольного, общего, дополнительного образования, а также организация оздоровления и летней трудовой занятости несовершеннолетних на территории Москаленского муниципального района Омской области"</t>
  </si>
  <si>
    <t>Обеспечение государственных гарантий прав граждан на получение общедоступного и бесплатного дополнительного образования</t>
  </si>
  <si>
    <t>Доля граждан, получающих общедоступное и бесплатное дошкольное, начальное общее, основное общее, среднее общее и дополнительное образование детей в муниципальных образовательных организациях, в общей численности граждан, имеющих право на получение общедоступного и бесплатного дошкольного, начального общего, основного общего, среднего общего и дополнительного образования</t>
  </si>
  <si>
    <t xml:space="preserve">3.1.4. </t>
  </si>
  <si>
    <t xml:space="preserve">3.1.5. </t>
  </si>
  <si>
    <t>Доля обучающихся с ограниченными возможностями здоровья, получающих двухразовое питание, к общему количеству, обучающихся  с ограниченными возможностями здоровья</t>
  </si>
  <si>
    <t>Доля родителей (законных представителей) обучающихся с ограниченными возможностями здоровья, получающих обучение на дому,  получающих компенсацию двухразового питания, к общему количеству родителей (законных представителей) обучающихся  с ограниченными возможностями здоровья, получающих обучение на дому, заявившихся на выплату данной компенсации</t>
  </si>
  <si>
    <t>Доля обучающихся, участвующих в мероприятиях, на которые выделены финансовые средства, в общей численности обучающихся по программам общего образования</t>
  </si>
  <si>
    <t>Доля педагогических работников муниципальных общеобразовательных организаций, получающих ежемесячное денежное вознаграждение за классное руководство,  к общему количеству педагогических работников муниципальных общеобразовательных организаций, получающих ежемесячное денежное вознаграждение за классное руководство</t>
  </si>
  <si>
    <t>Основное мероприятие 1                                          «Развитие  дошкольного, общего и дополнительного образования,  а также организация оздоровления и летней трудовой занятости»</t>
  </si>
  <si>
    <t xml:space="preserve">Основное мероприятие 4:                                    «Обеспечение функционирования модели персонифицированного финансирования дополнительного образования детей» </t>
  </si>
  <si>
    <t>Основное мероприятие 1:                                                «Обеспечение жизнеустройства детей-сирот и детей, оставшихся без попечения родителей, воспитывающихся в семьях опекунов (попечителей), приемных родителей»</t>
  </si>
  <si>
    <t xml:space="preserve">Мероприятие 1: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                 </t>
  </si>
  <si>
    <t>Мероприятие 1:                                                                                                            Создание в муниципальных общеобразовательных организациях, расположенных в сельской местности, условий для занятий физической культурой и спортом</t>
  </si>
  <si>
    <t>Мероприятие 1:                                                                                                 Обеспечение организации дополнительного образования детей в муниципальных организациях дополнительного образования, осуществления финансово-экономического, хозяйственного, учебно-методического, информационно-кадрового сопровождения муниципальных образовательных организаций</t>
  </si>
  <si>
    <t>Основное мероприятие 1:                                            "Осуществление муниципального управления в сфере образования»</t>
  </si>
  <si>
    <t xml:space="preserve">Мероприятие 2:                                                                                         Организация деятельности центров образования для формирования у обучающихся современных технологических и гуманитарных навыков в муниципальных общеобразовательных организациях, участия обучающихся в мероприятиях                       </t>
  </si>
  <si>
    <t>Мероприятие 2:                                                                                  Обеспечение функционирования модели персонифицированного финансирования дополнительного образования детей за счет средств местного бюджета</t>
  </si>
  <si>
    <t>Доля муниципальных образовательных организаций, в которых проведены мероприятия по материально-техническому оснащению за счет средств субсидии на материально-техническое оснащение муниципальных образовательных организаций, предоставленным муниципальным образованиям Омской области, в общем количестве муниципальных образовательных организаций района, которым предоставлены средства указанных субсидий на соответствующие цели</t>
  </si>
  <si>
    <t>Количество учащихся, дополнительно привлеченных к занятиям физической культурой и спортом</t>
  </si>
  <si>
    <t xml:space="preserve">Доля детей Омской области в возрасте от 6 до 18 лет, направленных на отдых в каникулярное время в организации отдыха детей и их оздоровления, за счет средств областного бюджета в форме субсидий местным бюджетам, от общей численности детей в возрасте от 6 до 18 лет, проживающих на территории муниципальных образований Омской области  </t>
  </si>
  <si>
    <t xml:space="preserve">Доля стационарных муниципальных детских оздоровительных лагерей, в которых за счет средств областного бюджета реализованы мероприятия по подготовке к открытию, от общего количества муниципальных детских оздоровительных лагерей,
получивших субсидию на указанные цели
</t>
  </si>
  <si>
    <t xml:space="preserve">Налоговых и неналоговых доходов, поступлений в местный бюджет  нецелевого характера </t>
  </si>
  <si>
    <t xml:space="preserve">Поступлений в местный бюджет  целевого характера  </t>
  </si>
  <si>
    <t xml:space="preserve">Иных источников финансирования, предусмотренных законодательством </t>
  </si>
  <si>
    <t xml:space="preserve">3.1.6. </t>
  </si>
  <si>
    <t>Доля муниципальной управленченской команды Омской области, участвующая в мероприятии, на которое выделены финансовые средства, в общей численности  управленческой команды Омской области</t>
  </si>
  <si>
    <t>680</t>
  </si>
  <si>
    <t>Целевая статья расходов</t>
  </si>
  <si>
    <t>План</t>
  </si>
  <si>
    <t>Факт</t>
  </si>
  <si>
    <t>1974</t>
  </si>
  <si>
    <t xml:space="preserve">                                                                                        Ремонт зданий и материально-техническое оснащение муниципальных образовательных организаций, в том числе приобретение оборудования, спортивного инвентаря и оборудования, мягкого инвентаря, строительных материалов, окон, дверей, в целях подготовки к новому учебному году</t>
  </si>
  <si>
    <t>1.1.5</t>
  </si>
  <si>
    <t>1.1.10</t>
  </si>
  <si>
    <t>1.1.11</t>
  </si>
  <si>
    <t>1.1.12</t>
  </si>
  <si>
    <t>1.1.13</t>
  </si>
  <si>
    <t>1.1.14</t>
  </si>
  <si>
    <t>1.1.15</t>
  </si>
  <si>
    <t>1.1.16</t>
  </si>
  <si>
    <t>1.1.17</t>
  </si>
  <si>
    <t>1.1.18</t>
  </si>
  <si>
    <t>1.1.19</t>
  </si>
  <si>
    <t>ОТЧЕТ</t>
  </si>
  <si>
    <t>о реализации муниципальной программы</t>
  </si>
  <si>
    <t>Москаленского муниципального района Омской области</t>
  </si>
  <si>
    <t>Единица измерений</t>
  </si>
  <si>
    <t>Значение</t>
  </si>
  <si>
    <t>Достижение уровня средней номинальной начисленной заработной платы педагогических работников муниципальных учреждений дополнительного образования</t>
  </si>
  <si>
    <t>Доля стационарных муниципальных детских оздоровительных лагерей, в которых за счет средств областного бюджета реализованы мероприятия по подготовке к открытию, от общего количества муниципальных детских оздоровительных лагерей,
получивших субсидию на указанные цели</t>
  </si>
  <si>
    <t>Количество мероприятий, по которым рассчитана эффективность реализации</t>
  </si>
  <si>
    <t>ед.</t>
  </si>
  <si>
    <t>Объем финансирования мероприятия МП, рублей</t>
  </si>
  <si>
    <t>Эффективность реализации подпрограммы/МП (процентов)</t>
  </si>
  <si>
    <t>РАСЧЕТ</t>
  </si>
  <si>
    <t>оценки эффективности  реализации муниципальной программы</t>
  </si>
  <si>
    <t>Доля выпускников муниципальных общеобразовательных учреждений, сдавших единый государственный экзамен по русскому языку и математике,  в общей численности выпускников муниципальных общеобразовательных учреждений, сдававших единый государственный экзамен по данным предметам</t>
  </si>
  <si>
    <t>Основное мероприятие 1                                                                                                                         «Развитие  дошкольного, общего и дополнительного образования,  а также организация оздоровления и летней трудовой занятости»</t>
  </si>
  <si>
    <t>Организация и осуществление мероприятий по работе с детьми и молодёжью в каникулярное время</t>
  </si>
  <si>
    <t>Организация временного трудоустройства несовершеннолетних граждан</t>
  </si>
  <si>
    <t>Организация отдыха детей в загородном детском оздоровительном лагере</t>
  </si>
  <si>
    <t>Организация двухразового питания обучающимся с ограниченными возможностями здоровья</t>
  </si>
  <si>
    <t>Подготовка стационарных муниципальных детских оздоровительных лагерей</t>
  </si>
  <si>
    <t>Мероприятие 1:                                                                                                                                                                                                             Предоставление ежемесячного денежного вознаграждения опекунам (попечителям) за осуществление опеки или попечительства, приемным родителям  за осуществление обязанностей по договору о приемной семье</t>
  </si>
  <si>
    <t>Основное мероприятие 2:                                                                                                                                                                                                                                                                                                                                                                                            «Реализация регионального проекта «Современная школа»</t>
  </si>
  <si>
    <t xml:space="preserve">Основное мероприятие 3:                                                                                                                                                                                                                                                                                                                                                                                     «Реализация регионального проекта «Успех каждого ребенка»  </t>
  </si>
  <si>
    <t xml:space="preserve">Основное мероприятие 4:                                                                                                                                                                                                                                                                                                                                                                                     «Обеспечение функционирования модели персонифицированного финансирования дополнительного образования детей» </t>
  </si>
  <si>
    <t>Основное мероприятие 1:                                                                                                                                                                                                                                                                                                                                                                                                «Обеспечение жизнеустройства детей-сирот и детей, оставшихся без попечения родителей, воспитывающихся в семьях опекунов (попечителей), приемных родителей»</t>
  </si>
  <si>
    <t>Мероприятие 2:                                                                                                                                                                                                                                                                                                                                                                                                                                                                                    Предоставление мер социальной поддержки приемным семьям, приемным детям, достигшим возраста восемнадцати лет, обучающимся по очной форме обучения в общеобразовательных организациях</t>
  </si>
  <si>
    <t>Мероприятие 3:                                                                                                                                                                                                                                                                                                                                                                                                                                         Предоставление мер социальной поддержки опекунам (попечителям) детей, оставшихся без попечения родителей, в том числе детей-сирот, подопечным детям, достигшим возраста восемнадцати лет, обучающимся по очной форме обучения в общеобразовательных организациях</t>
  </si>
  <si>
    <t>Мероприятие 4:                                                                                                                                                                                                                                                                                                                                                                                                         Организация и осуществление деятельности по опеке и попечительству над несовершеннолетними</t>
  </si>
  <si>
    <t>Мероприятие 1:                                                                                                                                                                                                                                                                                                                                                                                                                           Создание условий для осуществления финансово - экономического, хозяйственного, учебно - методического обеспечения муниципальных учреждений в сфере образования</t>
  </si>
  <si>
    <t>Мероприятие 2:                                                                                                                                                                                                                                                                                                                                                                                                                              Руководство и управление в сфере установленных функций органов местного самоуправления</t>
  </si>
  <si>
    <t>Мероприятие 3:                                                                                                                                                                                                                                                                                                                                                                                                         Обеспечение организации дополнительного образования детей в муниципальных организациях дополнительного образования, осуществления финансово - экономического , хозяйственного, учебно - методического, информационно - кадрового сопровождения муниципальных образовательных организаций</t>
  </si>
  <si>
    <t>Мероприятие 4:                                                                                                                                                                                                                                                                                                                                                                                                                                       Участие в организации и финансировании проведения общественных работ</t>
  </si>
  <si>
    <t>Мероприятие 5:                                                                                                                                                                                                                                                                                                                                                                                                            Реализация прочих мероприятий в сфере образования</t>
  </si>
  <si>
    <t>Мероприятие 6:                                                                                                                                                                                                                                                                                                                                                                                                                                   Поощрение муниципальной управленческой команды Омской области</t>
  </si>
  <si>
    <t>Всего по Муниципальной программе                                                                                                                                                                                                                                                                                                                                                                              "Развитие образования Москаленского муниципального района Омской области"</t>
  </si>
  <si>
    <t>Наименование показателя</t>
  </si>
  <si>
    <t>Главный распорядитель  средств местного бюджета</t>
  </si>
  <si>
    <t>КБК</t>
  </si>
  <si>
    <t>Финансовое обеспечение</t>
  </si>
  <si>
    <t>1. Расчёт эффективности реализации муниципальной программы по целевым индикаторам раелизации мероприятий и качеству кассового исполнения муниципальной программы:</t>
  </si>
  <si>
    <t>1.1.20</t>
  </si>
  <si>
    <t>1.1.21</t>
  </si>
  <si>
    <t>1.1.22</t>
  </si>
  <si>
    <t>1.1.23</t>
  </si>
  <si>
    <t>1.1.24</t>
  </si>
  <si>
    <t>Задача 5 Подпрограммы 1 "Обеспечение детей мероприятиями  по патриотическому  воспитанию и взаимодействию с детскими общественными объединениями"</t>
  </si>
  <si>
    <t>5.1.</t>
  </si>
  <si>
    <t>5.1.1.</t>
  </si>
  <si>
    <t>Основное мероприятие 5:                                                            Реализация регионального проекта "Патриотическое воспитание граждан Российской Федерации"</t>
  </si>
  <si>
    <t>Мероприятие 1: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t>
  </si>
  <si>
    <t>3.1.7.</t>
  </si>
  <si>
    <t>3.1.8.</t>
  </si>
  <si>
    <t>Доля муниципальных учреждений отдыха детей и их оздоровления, в которых выполнен запланированный ремонт объектов инфраструктуры в рамках реализации Плана мероприятий ("дорожной карты") "Развитие и укрепление материально-технической базы муниципальных и государственных организаций отдыха детей и их оздоровления, расположенных на территории Омской области, на 2020 - 2024 годы", утвержденного распоряжением Правительства Омской области от 1 апреля 2020 года  N 41-рп (далее - "дорожная карта"), в общем количестве муниципальных учреждений отдыха детей и их оздоровления, требующих ремонта и участвующих в реализации мероприятий "дорожной карты" в текущем году (процентов)</t>
  </si>
  <si>
    <t>Доля муниципальных образовательных организаций, получивших положительное заключение о проверке достоверности определения сметной стоимости строительства, реконструкции, капитального ремонта объектов капитального строительства за счет средств субсидии на разработку проектной документации и проведение проверки достоверности определения сметной стоимости строительства, реконструкции, капитального ремонта объектов капитального строительства, финансирование которых осуществляется с привлечением средств областного бюджета, для муниципальных образовательных организаций, в общем количестве муниципальных образовательных организаций  Москаленского  муниципального района Омской области, которым предоставлены средства указанной субсидии на соответствующие цели</t>
  </si>
  <si>
    <t xml:space="preserve">% </t>
  </si>
  <si>
    <t>Численность трудоустроенных на общественные работы граждан, зарегистрированных в центрах занятости в целях поиска подходящей работы, включая безработных граждан</t>
  </si>
  <si>
    <t>Отсутствие у муниципальных учреждений кредиторской задолженности за тепловое снабжение</t>
  </si>
  <si>
    <t>Доля обучающихся в муниципальных образовательных организациях, являющихся членами семей граждан, постоянно проживающих на территории Омской области, призванных военными комиссариатами муниципальных образований Омской области на военную службу по мобилизации в соответствии с Указом Президента Российской Федерации от 21 сентября 2022 года № 647 "Об объявлении частичной мобилизации в Российской Федерации" 
(далее – мобилизованные), обеспеченных дополнительными мерами социальной поддержки членам семей мобилизованных, к общему количеству обучающихся в муниципальных образовательных организациях, являющихся членам семей мобилизованных</t>
  </si>
  <si>
    <t>100</t>
  </si>
  <si>
    <t>3</t>
  </si>
  <si>
    <t>Количество введенных ставок советников директора по воспитанию и взаимодействию с детскими общественными объединениями в муниципальных общеобразовательных организациях</t>
  </si>
  <si>
    <t>Основное мероприятие 2:                                  «Реализация регионального проекта «Современная школа»</t>
  </si>
  <si>
    <t>Эффективность реализации мероприятия по целевым индикаторам/степень достижения значения целевого индикатора (процентов)                                                                                         (гр.7 =гр.6 / гр.5)</t>
  </si>
  <si>
    <t>Оценка качества кассового исполнения</t>
  </si>
  <si>
    <t>Эффективность реализации  Основного  мероприятия  1   «Развитие  дошкольного, общего и дополнительного образования,  а также организация оздоровления и летней трудовой занятости» по целевым индикаторам</t>
  </si>
  <si>
    <t>Эффективность реализации мероприятий подпрограммы № 1 по целевым индикаторам</t>
  </si>
  <si>
    <t>Эффективность реализации  Основного мероприятия 4  «Обеспечение функционирования модели персонифицированного финансирования дополнительного образования детей»  по целевым индикаторам</t>
  </si>
  <si>
    <t>Эффективность реализации  Основного мероприятия 5   "Обеспечение детей мероприятиями  по патриотическому  воспитанию и взаимодействию с детскими общественными объединениями" по целевым индикаторам</t>
  </si>
  <si>
    <t>ЭФФЕКТИВНОСТЬ РЕАЛИЗАЦИИ ПОДПРОГРАММЫ 1 по целевым индикаторам</t>
  </si>
  <si>
    <t>Оценка качества кассового исполнения подпрограммы 1</t>
  </si>
  <si>
    <t>Эффективность реализации  Основного мероприятия 1:  «Обеспечение жизнеустройства детей-сирот и детей, оставшихся без попечения родителей, воспитывающихся в семьях опекунов (попечителей), приемных родителей» по целевым индикаторам</t>
  </si>
  <si>
    <t>ЭФФЕКТИВНОСТЬ РЕАЛИЗАЦИИ ПОДПРОГРАММЫ 2 по целевым индикаторам</t>
  </si>
  <si>
    <t>ЭФФЕКТИВНОСТЬ РЕАЛИЗАЦИИ ПОДПРОГРАММЫ 3 по целевым индикаторам</t>
  </si>
  <si>
    <t>Оценка качества кассового исполнения подпрограммы 3</t>
  </si>
  <si>
    <t>Оценка качества кассового исполнения подпрограммы 2</t>
  </si>
  <si>
    <t>Ежемесячное денежное вознаграждение за классное руководство педагогическим работникам муниципальных общеобразовательных организаций</t>
  </si>
  <si>
    <t xml:space="preserve">Мероприятие 7:                                                                                        Реализация дополнительных мероприятий, направленных на снижение напряженности на рынке труда субъектов Российской Федерации, за счет средств резервного фонда Правительства Российской Федерации        </t>
  </si>
  <si>
    <t xml:space="preserve">Мероприятие 8:                                                                                                          Софинансирование расходов на подготовку и прохождение отопительного периода для оплаты потребления топливно-энергетических ресурсов муниципальных учреждений   </t>
  </si>
  <si>
    <t>Мероприятие 3:                                                                                     Ремонт и (или) материально-техническое оснащение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</si>
  <si>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Мероприятие 1:                                                                                                                                                                                                                                                                                                              Организация предоставления общедоступного и бесплатного дошкольного образования в муниципальных образовательных организациях</t>
  </si>
  <si>
    <t>Мероприятие 2:                                                                                                                                                                                                                                                                                                          Организация предоставления общедоступного и бесплатного начального общего, основного общего, среднего общего образования в муниципальных образовательных организациях</t>
  </si>
  <si>
    <t>Мероприятие 3:                                                                                                                                                                                                                                                                                                           Организация предоставления общедоступного и бесплатного дополнительного образования в муниципальных образовательных организациях</t>
  </si>
  <si>
    <t xml:space="preserve"> Мероприятие 4:                                                                                                                                                                                                                                                                                                  Ремонт зданий и материально-техническое оснащение муниципальных образовательных организаций, в том числе приобретение оборудования, спортивного инвентаря и оборудования, мягкого инвентаря, строительных материалов, окон, дверей, в целях подготовки к новому учебному году</t>
  </si>
  <si>
    <t>Организация предоставления общедоступного и бесплатного дошкольного образования в муниципальных образовательных организациях</t>
  </si>
  <si>
    <t xml:space="preserve"> Организация предоставления общедоступного и бесплатного начального общего, основного общего, среднего общего образования в муниципальных образовательных организациях</t>
  </si>
  <si>
    <t>Организация предоставления общедоступного и бесплатного дополнительного образования в муниципальных образовательных организациях</t>
  </si>
  <si>
    <t>Организация горячего питания обучающихся в муниципальных общеобразовательных организациях (обеспечение готовой к употреблению пищевой продукцией)</t>
  </si>
  <si>
    <t xml:space="preserve">Выявление и поддержка одаренных детей и талантливой молодежи </t>
  </si>
  <si>
    <t>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и дополнительного образования детей в муниципальных образовательных организациях</t>
  </si>
  <si>
    <t>Обеспечение выплаты, компенсации платы, взимаемой с родителей (законных представителей) за присмотр и уход за детьми, посещающими муниципальные образовательные организации, реализующие образовательную программу дошкольного образования</t>
  </si>
  <si>
    <t>Обеспечение организации дополнительного образования детей в муниципальных организациях дополнительного образования, осуществления финансово-экономического, хозяйственного, учебно-методического, информационно-кадрового сопровождения муниципальных образовательных организаций</t>
  </si>
  <si>
    <t>Денежная компенсация за обеспечение двухразового питания обучающихся с ограниченными возможностями здоровья, получающими обучение на дому</t>
  </si>
  <si>
    <t xml:space="preserve">Мероприятие 2:                                                                                                                                                                                                                                                                                          Ремонт и (или) материально-техническое оснащение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                     </t>
  </si>
  <si>
    <t>Основное мероприятие 1:                                                                                                                                                                               "Осуществление муниципального управления в сфере образования»</t>
  </si>
  <si>
    <t>Мероприятия, за исключением мероприятий в рамках деятельности субъектов бюджетного планирования, связанной с осуществлением функций руководства и управления в сфере установленных функций</t>
  </si>
  <si>
    <t>ИТОГО</t>
  </si>
  <si>
    <t>Мероприятия в рамках деятельности субъектов бюджетного планирования, связанной с осуществлением функций руководства и управления в сфере установленных функций</t>
  </si>
  <si>
    <t>Эффективность реализации  Основного мероприятия 1:  «Осуществление муниципального управления в сфере образования»</t>
  </si>
  <si>
    <t>Уровень финансового обеспечения мероприятия  (справочно) / оценка качества кассового исполнения (процентов)           (гр.10 =гр.9 / гр.8)</t>
  </si>
  <si>
    <t xml:space="preserve">                                                                                                                                                                                                                                                                    Обеспечение организации дополнительного образования детей в муниципальных организациях дополнительного образования, осуществления финансово-экономического, хозяйственного, учебно-методического, информационно-кадрового сопровождения муниципальных образовательных организаций</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</si>
  <si>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t>
  </si>
  <si>
    <t xml:space="preserve">                                                                                                                                                                                                                                                           Предоставление ежемесячного денежного вознаграждения опекунам (попечителям) за осуществление опеки или попечительства, приемным родителям  за осуществление обязанностей по договору о приемной семье</t>
  </si>
  <si>
    <t xml:space="preserve">                                                                                                                                                                                                    Предоставление мер социальной поддержки приемным семьям, приемным детям, достигшим возраста восемнадцати лет, обучающимся по очной форме обучения в общеобразовательных организациях</t>
  </si>
  <si>
    <t xml:space="preserve">                                                                                                                                                                                                                                                           Предоставление мер социальной поддержки опекунам (попечителям) детей, оставшихся без попечения родителей, в том числе детей-сирот, подопечным детям, достигшим возраста восемнадцати лет, обучающимся по очной форме обучения в общеобразовательных организациях</t>
  </si>
  <si>
    <t xml:space="preserve">                                                                                                                                                                            Создание условий для осуществления финансово - экономического, хозяйственного, учебно - методического обеспечения муниципальных учреждений в сфере образования</t>
  </si>
  <si>
    <t xml:space="preserve">                                                                                                       Обеспечение организации дополнительного образования детей в муниципальных организациях дополнительного образования, осуществления финансово - экономического , хозяйственного, учебно - методического, информационно - кадрового сопровождения муниципальных образовательных организаций</t>
  </si>
  <si>
    <t xml:space="preserve">                                                                                                                                                                                                                                                                          Руководство и управление в сфере установленных функций органов местного самоуправления</t>
  </si>
  <si>
    <t>ЭФФЕКТИВНОСТЬ РЕАЛИЗАЦИИ МУНИЦИПАЛЬНОЙ ПРОГРАММЫ по целевым индикаторам и качеству кассового исполнения (оперативная эффективность)</t>
  </si>
  <si>
    <t>ЭФФЕКТИВНОСТЬ РЕАЛИЗАЦИИ МЕРОПРИЯТИЙ ПОДПРОГРАММЫ 1</t>
  </si>
  <si>
    <t>ЭФФЕКТИВНОСТЬ РЕАЛИЗАЦИИ МЕРОПРИЯТИЙ ПОДПРОГРАММЫ 2</t>
  </si>
  <si>
    <t xml:space="preserve">ЭФФЕКТИВНОСТЬ РЕАЛИЗАЦИИ МЕРОПРИЯТИЙ ПОДПРОГРАММЫ 3 </t>
  </si>
  <si>
    <t>4</t>
  </si>
  <si>
    <t>Достигнута доля обучающихся, получающих основное общее, среднее общее образование в муниципальных общеобразовательных организациях, обеспечиваемых горячим питанием (готовой к употреблению пищевой продукцией) за счет субсидии на организацию горячего питания обучающихся в муниципальных общеобразовательных организациях (обеспечение готовой к употреблению пищевой продукцией), в общей численности обучающихся, получающих основное общее, среднее общее образование в муниципальных общеобразовательных организациях, проживающих в семьях, в которых средний доход на каждого члена семьи ниже полуторной величины прожиточного минимума в Омской области в расчете на душу населения, определенной по данным органов местного самоуправления муниципального образования городской округ город Омск Омской области и муниципальных районов Омской области</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</si>
  <si>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(организация бесплатного горячего питания обучающихся, получающих начальное общее образование в муниципальных образовательных организациях)</t>
  </si>
  <si>
    <t>Доля обучающихся, получающих начальное общее образование в государственных и муниципальных образовательных организациях, получающих бесплатное горячее питание, к общему количеству обучающихся, получающих начальное общее образование в муниципальных образовательных организациях</t>
  </si>
  <si>
    <t>Количество детей в возрасте от 6 до 18 лет,  проживающих на территории Москаленского муниципального района, направленных на  оздоровление  в лагерь дневного пребывания</t>
  </si>
  <si>
    <t>Численность работающих инвалидов, для которых реализованы дополнительные мероприятия в области содействия занятости населения, которым предоставлены средства указанной субсидии на соответствующие цели</t>
  </si>
  <si>
    <t>Количество общеобразовательных организаций, расположенных в сельской местности и малых городах, в которых проведены мероприятия по ремонту и (или) материально-техническому оснащению центров образования естественно-научной и технологической направленностей</t>
  </si>
  <si>
    <t>Мероприятие 2: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</si>
  <si>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Количество общеобразовательных организаций, в которых обновлена материально-техническая база для занятий детей физической культурой и спортом</t>
  </si>
  <si>
    <t>В муниципальных общеобразовательных организациях проведены мероприятия по обеспечению деятельности советников директора по воспитанию и взаимодействию с детскими общественными объединениями</t>
  </si>
  <si>
    <t>1.1.25</t>
  </si>
  <si>
    <t>1.1.26</t>
  </si>
  <si>
    <t>3.1.9.</t>
  </si>
  <si>
    <t>Мероприятие 9:                                                                                             Проектно - сметная документация по реконструкции водогрейной котельной МБОУ "Элитовская СОШ"</t>
  </si>
  <si>
    <t>Количество учреждений,  в которых подготовлена  проектно - сметная документация по реконструкции водогрейных котельных</t>
  </si>
  <si>
    <t>3.1.10.</t>
  </si>
  <si>
    <t>3.1.11.</t>
  </si>
  <si>
    <t>3.1.12.</t>
  </si>
  <si>
    <t xml:space="preserve">Мероприятие 10:                                                                                     Проектно - сметная документация по реконструкции водогрейной котельной МБОУ "Подбельская ООШ"
</t>
  </si>
  <si>
    <t>Количество учреждений,  в которых проведены работы по  реконструкции водогрейных котельных</t>
  </si>
  <si>
    <t>Мероприятие 12:                                                             Реконструкция водогрейной котельной МБОУ "Подбельская ООШ"</t>
  </si>
  <si>
    <t>Организация оздоровления детей в лагерях дневного пребывания</t>
  </si>
  <si>
    <t>Реализация дополнительных мероприятий в области содействия занятости населения, включающих проведение специальной оценки условий труда на рабочих местах работающих инвалидов, оборудование (оснащение) рабочего места для работы инвалида в соответствии с индивидуальной программой реабилитации или абилитации инвалида</t>
  </si>
  <si>
    <t>1.1.4.</t>
  </si>
  <si>
    <t>1.1.5.</t>
  </si>
  <si>
    <t>1.1.6.</t>
  </si>
  <si>
    <t>1.1.7.</t>
  </si>
  <si>
    <t>1.1.8.</t>
  </si>
  <si>
    <t>1.1.9.</t>
  </si>
  <si>
    <t>1.1.10.</t>
  </si>
  <si>
    <t>1.1.11.</t>
  </si>
  <si>
    <t>1.1.12.</t>
  </si>
  <si>
    <t>1.1.13.</t>
  </si>
  <si>
    <t>1.1.14.</t>
  </si>
  <si>
    <t>1.1.15.</t>
  </si>
  <si>
    <t>1.1.16.</t>
  </si>
  <si>
    <t>1.1.17.</t>
  </si>
  <si>
    <t>1.1.18.</t>
  </si>
  <si>
    <t>1.1.19.</t>
  </si>
  <si>
    <t>Реализация прочих мероприятий в сфере образования</t>
  </si>
  <si>
    <t xml:space="preserve">3.1.3. </t>
  </si>
  <si>
    <t>3.1.5.</t>
  </si>
  <si>
    <t>3.1.6.</t>
  </si>
  <si>
    <t>Реконструкция водогрейной котельной МБОУ "Элитовская СОШ"</t>
  </si>
  <si>
    <t>Реконструкция водогрейной котельной МБОУ "Подбельская ООШ"</t>
  </si>
  <si>
    <t>Исполняющий обязанности начальника  управления образования_________________________________И.В. Ивко</t>
  </si>
  <si>
    <t>Исполняющий обязанности начальника управления образования________________________________И.В. Ивко</t>
  </si>
  <si>
    <t>на 01 января 2025 года</t>
  </si>
  <si>
    <t>2021 - 2027 годы</t>
  </si>
  <si>
    <t>1.1.27</t>
  </si>
  <si>
    <t>Количество пунктов проведения экзаменов (далее – ППЭ) для государственной итоговой аттестации по образовательным программам основного общего и среднего общего образования (далее – ГИА), организованных на базе муниципальных общеобразовательных организаций, автоматизированным рабочим местом, подключенным к защищенной сети передачи данных "Проведение государственной итоговой аттестации по образовательным программам основного общего и среднего общего образования в пунктах проведения экзаменов" для связи с личным кабинетом ППЭ, соответствующим требованиям информационной безопасности</t>
  </si>
  <si>
    <t>Обеспечены выплаты ежемесячного денежного вознаграждения советникам директоров по воспитанию и взаимодействию с детскими общественными объединениями</t>
  </si>
  <si>
    <t>Обеспечены бесплатным горячим питанием обучающиеся, получающие начальное общее образование в государственных и муниципальных образовательных организациях</t>
  </si>
  <si>
    <t>Мероприятие 29:                                                                              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 (ежемесячное денежное вознаграждение советникам директоров по воспитанию и взаимодействию с детскими общественными объединениями муниципальных общеобразовательных организаций)</t>
  </si>
  <si>
    <t>1.1.29</t>
  </si>
  <si>
    <t xml:space="preserve">Мероприятие 5:                                                      Ремонт зданий , установка систем и оборудования пожарной и общей безопасности в муниципальных образовательных организациях                                                                                                                                                                                                                                        </t>
  </si>
  <si>
    <t xml:space="preserve"> Мероприятие 6:                                                                                                                                                                                                                                                                         Организация горячего питания обучающихся в муниципальных общеобразовательных организациях (обеспечение готовой к употреблению пищевой продукцией)</t>
  </si>
  <si>
    <t>Мероприятие 7:                                                                                                                                                                                                                                                                                                           Организация бесплатного горячего питания обучающихся, получающих начальное общее образование в муниципальных образовательных организациях, в рамках государственной программы Российской Федерации "Развитие образования", утвержденной постановлением Правительства Российской Федерации от 26 декабря 2017 года № 1642</t>
  </si>
  <si>
    <t xml:space="preserve">Мероприятие 8:                                                                                                                                                                                                                                                                                                 Выявление и поддержка одаренных детей и талантливой молодежи </t>
  </si>
  <si>
    <t>Мероприятие 9:                                                                                                                                                                                                                                                                         Организация и осуществление мероприятий по работе с детьми и молодёжью в каникулярное время</t>
  </si>
  <si>
    <t>Мероприятие 10:                                                                                                                                                                     Организация временного трудоустройства несовершеннолетних граждан</t>
  </si>
  <si>
    <t>Мероприятие 11:                                                                                                                                                                                                                                                                                                      Организация отдыха детей в загородном детском оздоровительном лагере</t>
  </si>
  <si>
    <t xml:space="preserve"> Мероприятие 12: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и дополнительного образования детей в муниципальных образовательных организациях</t>
  </si>
  <si>
    <t xml:space="preserve"> Мероприятие 13:                                                                                                                                                                                                                                                                                         Обеспечение выплаты, компенсации платы, взимаемой с родителей (законных представителей) за присмотр и уход за детьми, посещающими муниципальные образовательные организации, реализующие образовательную программу дошкольного образования</t>
  </si>
  <si>
    <t xml:space="preserve"> Мероприятие 14:                                                                                                                                                                                                                                                                                                   Обеспечение организации дополнительного образования детей в муниципальных организациях дополнительного образования, осуществления финансово-экономического, хозяйственного, учебно-методического, информационно-кадрового сопровождения муниципальных образовательных организаций</t>
  </si>
  <si>
    <t>Мероприятие 15:                                                                                                                                                                                                                                                                                                   Организация двухразового питания обучающимся с ограниченными возможностями здоровья</t>
  </si>
  <si>
    <t xml:space="preserve"> Мероприятие 16:                                                                                                                                                                                                                                                                                                        Денежная компенсация за обеспечение двухразового питания обучающихся с ограниченными возможностями здоровья, получающими обучение на дому</t>
  </si>
  <si>
    <t>Мероприятие 17: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(ежемесячное денежное вознаграждение за классное руководство педагогическим работникам муниципальных образовательных организаций Омской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t>
  </si>
  <si>
    <t>Мероприятие 18:                                                                                                                                                                                                                                                     Материально-техническое оснащение муниципальных образовательных организаций</t>
  </si>
  <si>
    <t>Мероприятие 19:                                                                                                                                                                                                                     Подготовка стационарных муниципальных детских оздоровительных лагерей</t>
  </si>
  <si>
    <t>Мероприятие 20:                                                                                                                                                                                                                                                                                                            Участие в организации и финансировании проведения общественных работ</t>
  </si>
  <si>
    <t>Мероприятие 21:                                                                                                                                                                                                                                                                                                        Развитие инфраструктуры детского отдыха и оздоровления, повышение комфортности и безопасности пребывания детей в муниципальных учреждениях отдыха и оздоровления</t>
  </si>
  <si>
    <t>Мероприятие 22:                                                                                                                                                                                                                                                                                                            Разработка проектной документации и проведение проверки достоверности определения сметной стоимости строительства, реконструкции, капитального ремонта объектов капитального строительства, финансирование которых осуществляется с привлечением средств областного бюджета, для муниципальных образовательных организаций</t>
  </si>
  <si>
    <t>Мероприятие 23:                                                                                                                                                                                                                                                                          Реализация дополнительных мероприятий, направленных на снижение напряженности на рынке труда субъектов Российской Федерации, за счет средств резервного фонда Правительства Российской Федерации</t>
  </si>
  <si>
    <t xml:space="preserve">Мероприятие 24:                                                                                                                                                                                                                                                                                                           Софинансирование расходов на подготовку и прохождение отопительного периода для оплаты потребления топливно-энергетических ресурсов муниципальных учреждений      
</t>
  </si>
  <si>
    <t>Мероприятие 25:                                                                                                                                                                                                                                                                                                     Предоставление дополнительных мер социальной поддержки членам семей граждан, постоянно проживающих на территории Омской области, призванных военными комиссариатами муниципальных образований Омской области на военную службу по мобилизации в соответствии с Указом Президента Российской Федерации от 21 сентября 2022 года № 647 "Об объявлении частичной мобилизации в Российской Федерации"</t>
  </si>
  <si>
    <t>Мероприятие 26:                                                                                                                                                                                             Организация оздоровления детей в лагерях дневного пребывания</t>
  </si>
  <si>
    <t>Мероприятие 27:                                                               Реализация дополнительных мероприятий в области содействия занятости населения, включающих проведение специальной оценки условий труда на рабочих местах работающих инвалидов, оборудование (оснащение) рабочего места для работы инвалида в соответствии с индивидуальной программой реабилитации или абилитации инвалида</t>
  </si>
  <si>
    <t>Мероприятие 28:                                                          Обеспечение пунктов проведения экзаменов (далее – ППЭ) для государственной итоговой аттестации по образовательным программам основного общего и среднего общего образования (далее – ГИА), организованных на базе муниципальных общеобразовательных организаций, автоматизированным рабочим местом, подключенным к защищенной сети передачи данных "Проведение государственной итоговой аттестации по образовательным программам основного общего и среднего общего образования в пунктах проведения экзаменов" для связи с личным кабинетом ППЭ, соответствующим требованиям информационной безопасности</t>
  </si>
  <si>
    <t>1.1.28</t>
  </si>
  <si>
    <t>Доля муниципальных образовательных учреждений, в которых проведены мероприятия по ремонту зданий, установке систем пожарной и общей безопасности в муниципальных образовательных учреждениях, в общем количестве муниципальных образовательных учреждений района, которым предоставлены средства указанных субсидий на соответствующие цели</t>
  </si>
  <si>
    <t>В муниципальных образовательных организациях проведены мероприятия по ремонту зданий, установке систем и оборудования пожарной и общей безопасности</t>
  </si>
  <si>
    <t>3.1.13</t>
  </si>
  <si>
    <t>Мероприятие 13:                                                       Обеспечение выплат обучающимся по образовательным программам высшего образования по направлению подготовки "Образование и педагогические науки", заключившим договор о целевом обучении</t>
  </si>
  <si>
    <t>Обеспечены выплаты обучающимся по очной форме обучения по направлению подготовки "Образование и педагогические науки" в образовательных организациях высшего образования, расположенных на территории Омской области, заключившим договор о целевом обучении после 1 мая 2024 года в целях дальнейшего трудоустройства в муниципальную образовательную организацию</t>
  </si>
  <si>
    <t>за 2024 год</t>
  </si>
  <si>
    <t xml:space="preserve">Предоставление дополнительных мер социальной поддержки членам семей участников специальной военной операции </t>
  </si>
  <si>
    <t xml:space="preserve">Достигнута доля обучающихся в муниципальных образовательных организациях, являющихся членами семей участников специальной военной операции, которые предусмотрены Указом Губернатора Омской области от 3 августа 2023 года N 181
"Об установлении дополнительных мер поддержки и помощи для участников специальной военной операции и членов их семей на территории Омской области", обеспеченных дополнительными мерами социальной поддержки членам семей таких граждан, к общему количеству обучающихся в муниципальных образовательных организациях, являющихся членами семей указанных граждан
</t>
  </si>
  <si>
    <t>1.1.20.</t>
  </si>
  <si>
    <t>1.1.21.</t>
  </si>
  <si>
    <t>1.1.22.</t>
  </si>
  <si>
    <t>Обеспечение пунктов проведения экзаменов (далее – ППЭ) для государственной итоговой аттестации по образовательным программам основного общего и среднего общего образования (далее – ГИА), организованных на базе муниципальных общеобразовательных организаций, автоматизированным рабочим местом, подключенным к защищенной сети передачи данных "Проведение государственной итоговой аттестации по образовательным программам основного общего и среднего общего образования в пунктах проведения экзаменов" для связи с личным кабинетом ППЭ, соответствующим требованиям информационной безопасности</t>
  </si>
  <si>
    <t>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 (ежемесячное денежное вознаграждение советникам директоров по воспитанию и взаимодействию с детскими общественными объединениями муниципальных общеобразовательных организаций)</t>
  </si>
  <si>
    <t>Мероприятие 11:                                                         Реконструкция водогрейной котельной МБОУ "Элитовская СОШ"</t>
  </si>
  <si>
    <t>Обеспечение выплат обучающимся по образовательным программам высшего образования по направлению подготовки "Образование и педагогические науки", заключившим договор о целевом обучении</t>
  </si>
  <si>
    <t>3.1.4.</t>
  </si>
  <si>
    <t>Эффективность реализации Основного мероприятия 2 "Реализация регионального проекта "Современная школа" по целевым индикаторам</t>
  </si>
  <si>
    <t>Ремонт зданий и материально-техническое оснащение муниципальных образовательных организаций, в том числе приобретение оборудования, спортивного инвентаря и оборудования, мягкого инвентаря, строительных материалов, окон, дверей, в целях подготовки к новому учебному году</t>
  </si>
  <si>
    <t xml:space="preserve"> Организация и осуществление деятельности по опеке и попечительству над несовершеннолетними</t>
  </si>
</sst>
</file>

<file path=xl/styles.xml><?xml version="1.0" encoding="utf-8"?>
<styleSheet xmlns="http://schemas.openxmlformats.org/spreadsheetml/2006/main">
  <numFmts count="2">
    <numFmt numFmtId="164" formatCode="#,##0.0"/>
    <numFmt numFmtId="165" formatCode="#,##0.00_ ;[Red]\-#,##0.00\ "/>
  </numFmts>
  <fonts count="27">
    <font>
      <sz val="10"/>
      <name val="Arial"/>
    </font>
    <font>
      <b/>
      <i/>
      <sz val="10"/>
      <name val="Arial"/>
      <family val="2"/>
      <charset val="204"/>
    </font>
    <font>
      <sz val="10"/>
      <name val="Arial"/>
      <family val="2"/>
      <charset val="204"/>
    </font>
    <font>
      <sz val="12"/>
      <name val="Times New Roman"/>
      <family val="1"/>
      <charset val="204"/>
    </font>
    <font>
      <b/>
      <sz val="12"/>
      <name val="Times New Roman"/>
      <family val="1"/>
      <charset val="204"/>
    </font>
    <font>
      <b/>
      <i/>
      <sz val="12"/>
      <name val="Times New Roman"/>
      <family val="1"/>
      <charset val="204"/>
    </font>
    <font>
      <b/>
      <sz val="14"/>
      <color indexed="81"/>
      <name val="Tahoma"/>
      <family val="2"/>
      <charset val="204"/>
    </font>
    <font>
      <sz val="9"/>
      <color indexed="81"/>
      <name val="Tahoma"/>
      <family val="2"/>
      <charset val="204"/>
    </font>
    <font>
      <b/>
      <sz val="16"/>
      <color indexed="81"/>
      <name val="Tahoma"/>
      <family val="2"/>
      <charset val="204"/>
    </font>
    <font>
      <b/>
      <sz val="9"/>
      <color indexed="81"/>
      <name val="Tahoma"/>
      <family val="2"/>
      <charset val="204"/>
    </font>
    <font>
      <sz val="16"/>
      <color indexed="81"/>
      <name val="Tahoma"/>
      <family val="2"/>
      <charset val="204"/>
    </font>
    <font>
      <sz val="14"/>
      <color indexed="81"/>
      <name val="Tahoma"/>
      <family val="2"/>
      <charset val="204"/>
    </font>
    <font>
      <sz val="18"/>
      <color indexed="81"/>
      <name val="Tahoma"/>
      <family val="2"/>
      <charset val="204"/>
    </font>
    <font>
      <b/>
      <sz val="12"/>
      <color indexed="81"/>
      <name val="Tahoma"/>
      <family val="2"/>
      <charset val="204"/>
    </font>
    <font>
      <sz val="12"/>
      <color indexed="81"/>
      <name val="Tahoma"/>
      <family val="2"/>
      <charset val="204"/>
    </font>
    <font>
      <i/>
      <sz val="14"/>
      <name val="Times New Roman"/>
      <family val="1"/>
      <charset val="204"/>
    </font>
    <font>
      <sz val="14"/>
      <name val="Times New Roman"/>
      <family val="1"/>
      <charset val="204"/>
    </font>
    <font>
      <sz val="10"/>
      <color rgb="FF00B050"/>
      <name val="Arial"/>
      <family val="2"/>
      <charset val="204"/>
    </font>
    <font>
      <b/>
      <sz val="14"/>
      <name val="Times New Roman"/>
      <family val="1"/>
      <charset val="204"/>
    </font>
    <font>
      <sz val="12"/>
      <name val="Arial"/>
      <family val="2"/>
      <charset val="204"/>
    </font>
    <font>
      <sz val="12"/>
      <color rgb="FF00B050"/>
      <name val="Arial"/>
      <family val="2"/>
      <charset val="204"/>
    </font>
    <font>
      <sz val="20"/>
      <color indexed="81"/>
      <name val="Tahoma"/>
      <family val="2"/>
      <charset val="204"/>
    </font>
    <font>
      <b/>
      <i/>
      <sz val="14"/>
      <name val="Times New Roman"/>
      <family val="1"/>
      <charset val="204"/>
    </font>
    <font>
      <sz val="9"/>
      <color indexed="81"/>
      <name val="Tahoma"/>
      <charset val="1"/>
    </font>
    <font>
      <b/>
      <sz val="9"/>
      <color indexed="81"/>
      <name val="Tahoma"/>
      <charset val="1"/>
    </font>
    <font>
      <sz val="22"/>
      <color indexed="81"/>
      <name val="Tahoma"/>
      <family val="2"/>
      <charset val="204"/>
    </font>
    <font>
      <sz val="24"/>
      <color indexed="81"/>
      <name val="Tahoma"/>
      <family val="2"/>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s>
  <cellStyleXfs count="2">
    <xf numFmtId="0" fontId="0" fillId="0" borderId="0"/>
    <xf numFmtId="0" fontId="2" fillId="0" borderId="0"/>
  </cellStyleXfs>
  <cellXfs count="410">
    <xf numFmtId="0" fontId="0" fillId="0" borderId="0" xfId="0"/>
    <xf numFmtId="0" fontId="0" fillId="0" borderId="0" xfId="0" applyFill="1"/>
    <xf numFmtId="0" fontId="0" fillId="0" borderId="0" xfId="0" applyFill="1" applyAlignment="1">
      <alignment horizontal="center" vertical="center" wrapText="1"/>
    </xf>
    <xf numFmtId="0" fontId="1" fillId="0" borderId="0" xfId="0" applyFont="1" applyFill="1" applyAlignment="1"/>
    <xf numFmtId="0" fontId="17" fillId="0" borderId="0" xfId="0" applyFont="1" applyFill="1" applyAlignment="1">
      <alignment horizontal="center" vertical="center" wrapText="1"/>
    </xf>
    <xf numFmtId="0" fontId="17" fillId="0" borderId="0" xfId="0" applyFont="1" applyFill="1"/>
    <xf numFmtId="0" fontId="17" fillId="0" borderId="0" xfId="0" applyFont="1" applyFill="1" applyAlignment="1">
      <alignment vertical="center"/>
    </xf>
    <xf numFmtId="0" fontId="2" fillId="0" borderId="0" xfId="0" applyFont="1" applyFill="1"/>
    <xf numFmtId="0" fontId="0" fillId="0" borderId="0" xfId="0" applyFill="1" applyAlignment="1">
      <alignment vertical="center"/>
    </xf>
    <xf numFmtId="0" fontId="0" fillId="0" borderId="0" xfId="0" applyFill="1" applyAlignment="1">
      <alignment horizontal="left" vertical="center"/>
    </xf>
    <xf numFmtId="0" fontId="3" fillId="0" borderId="0" xfId="0" applyFont="1" applyFill="1"/>
    <xf numFmtId="0" fontId="3" fillId="0" borderId="0" xfId="0" applyFont="1" applyFill="1" applyAlignment="1">
      <alignment horizontal="right"/>
    </xf>
    <xf numFmtId="0" fontId="4" fillId="0" borderId="0" xfId="0" applyFont="1" applyFill="1"/>
    <xf numFmtId="0" fontId="5" fillId="0" borderId="0" xfId="0" applyFont="1" applyFill="1"/>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left" vertical="center" wrapText="1"/>
    </xf>
    <xf numFmtId="4" fontId="3" fillId="0" borderId="3" xfId="0" applyNumberFormat="1" applyFont="1" applyFill="1" applyBorder="1" applyAlignment="1">
      <alignment horizontal="center"/>
    </xf>
    <xf numFmtId="4" fontId="3" fillId="0" borderId="1" xfId="0" applyNumberFormat="1" applyFont="1" applyFill="1" applyBorder="1"/>
    <xf numFmtId="4" fontId="4" fillId="0" borderId="1" xfId="0" applyNumberFormat="1" applyFont="1" applyFill="1" applyBorder="1" applyAlignment="1">
      <alignment horizontal="center" vertical="center"/>
    </xf>
    <xf numFmtId="4" fontId="3" fillId="0" borderId="1" xfId="0" applyNumberFormat="1" applyFont="1" applyFill="1" applyBorder="1" applyAlignment="1">
      <alignment horizontal="center" vertical="center"/>
    </xf>
    <xf numFmtId="4" fontId="4" fillId="0" borderId="4" xfId="0" applyNumberFormat="1" applyFont="1" applyFill="1" applyBorder="1" applyAlignment="1">
      <alignment horizontal="center" vertical="center"/>
    </xf>
    <xf numFmtId="4" fontId="3" fillId="0" borderId="1" xfId="0" applyNumberFormat="1" applyFont="1" applyFill="1" applyBorder="1" applyAlignment="1">
      <alignment horizontal="center"/>
    </xf>
    <xf numFmtId="4" fontId="4" fillId="0" borderId="3" xfId="0" applyNumberFormat="1" applyFont="1" applyFill="1" applyBorder="1" applyAlignment="1">
      <alignment horizontal="center"/>
    </xf>
    <xf numFmtId="4" fontId="3" fillId="0" borderId="3" xfId="0" applyNumberFormat="1" applyFont="1" applyFill="1" applyBorder="1" applyAlignment="1">
      <alignment horizontal="center" wrapText="1"/>
    </xf>
    <xf numFmtId="4" fontId="4" fillId="0" borderId="3" xfId="0" applyNumberFormat="1" applyFont="1" applyFill="1" applyBorder="1" applyAlignment="1">
      <alignment horizontal="center" vertical="center"/>
    </xf>
    <xf numFmtId="4" fontId="4" fillId="0" borderId="1" xfId="0" applyNumberFormat="1" applyFont="1" applyFill="1" applyBorder="1" applyAlignment="1">
      <alignment horizontal="center"/>
    </xf>
    <xf numFmtId="4" fontId="4" fillId="0" borderId="3" xfId="0" quotePrefix="1" applyNumberFormat="1" applyFont="1" applyFill="1" applyBorder="1" applyAlignment="1">
      <alignment horizontal="center"/>
    </xf>
    <xf numFmtId="0" fontId="3" fillId="0" borderId="5" xfId="0" applyFont="1" applyFill="1" applyBorder="1" applyAlignment="1">
      <alignment horizontal="left" vertical="center" wrapText="1"/>
    </xf>
    <xf numFmtId="2" fontId="3" fillId="0" borderId="3" xfId="0" applyNumberFormat="1" applyFont="1" applyFill="1" applyBorder="1" applyAlignment="1">
      <alignment horizontal="center"/>
    </xf>
    <xf numFmtId="4" fontId="3" fillId="0" borderId="1" xfId="0" applyNumberFormat="1" applyFont="1" applyFill="1" applyBorder="1" applyAlignment="1">
      <alignment horizontal="center" wrapText="1"/>
    </xf>
    <xf numFmtId="49" fontId="3" fillId="0" borderId="1"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3" fillId="0" borderId="2" xfId="0" applyFont="1" applyFill="1" applyBorder="1" applyAlignment="1">
      <alignment vertical="center" wrapText="1"/>
    </xf>
    <xf numFmtId="4" fontId="3" fillId="0" borderId="1" xfId="0" applyNumberFormat="1" applyFont="1" applyFill="1" applyBorder="1" applyAlignment="1">
      <alignment horizontal="left" vertical="center" wrapText="1"/>
    </xf>
    <xf numFmtId="0" fontId="3" fillId="0" borderId="6" xfId="0" applyFont="1" applyFill="1" applyBorder="1" applyAlignment="1">
      <alignment vertical="center" wrapText="1"/>
    </xf>
    <xf numFmtId="0" fontId="3" fillId="0" borderId="8" xfId="0" applyFont="1" applyFill="1" applyBorder="1" applyAlignment="1">
      <alignment horizontal="center" vertical="center" wrapText="1"/>
    </xf>
    <xf numFmtId="4" fontId="3" fillId="0" borderId="9" xfId="0" applyNumberFormat="1" applyFont="1" applyFill="1" applyBorder="1" applyAlignment="1">
      <alignment horizontal="center" vertical="center"/>
    </xf>
    <xf numFmtId="0" fontId="3" fillId="0" borderId="3" xfId="0" applyFont="1" applyFill="1" applyBorder="1" applyAlignment="1">
      <alignment horizontal="left" vertical="center" wrapText="1"/>
    </xf>
    <xf numFmtId="4" fontId="4" fillId="0" borderId="1" xfId="0" applyNumberFormat="1" applyFont="1" applyFill="1" applyBorder="1" applyAlignment="1">
      <alignment horizontal="center" wrapText="1"/>
    </xf>
    <xf numFmtId="4" fontId="3" fillId="0" borderId="3" xfId="0" applyNumberFormat="1" applyFont="1" applyFill="1" applyBorder="1"/>
    <xf numFmtId="2" fontId="4" fillId="0" borderId="1" xfId="0" applyNumberFormat="1" applyFont="1" applyFill="1" applyBorder="1" applyAlignment="1">
      <alignment horizontal="center" vertical="center" wrapText="1"/>
    </xf>
    <xf numFmtId="2" fontId="4" fillId="0" borderId="1" xfId="0" applyNumberFormat="1" applyFont="1" applyFill="1" applyBorder="1" applyAlignment="1">
      <alignment horizontal="center" wrapText="1"/>
    </xf>
    <xf numFmtId="4" fontId="3" fillId="0" borderId="2" xfId="0" applyNumberFormat="1" applyFont="1" applyFill="1" applyBorder="1" applyAlignment="1">
      <alignment vertical="center" wrapText="1"/>
    </xf>
    <xf numFmtId="4" fontId="4" fillId="0" borderId="2" xfId="0" applyNumberFormat="1" applyFont="1" applyFill="1" applyBorder="1" applyAlignment="1">
      <alignment horizontal="center" vertical="center" wrapText="1"/>
    </xf>
    <xf numFmtId="4" fontId="4" fillId="0" borderId="4" xfId="0" applyNumberFormat="1" applyFont="1" applyFill="1" applyBorder="1" applyAlignment="1">
      <alignment horizontal="center" vertical="center" wrapText="1"/>
    </xf>
    <xf numFmtId="4" fontId="3" fillId="0" borderId="2" xfId="0" applyNumberFormat="1" applyFont="1" applyFill="1" applyBorder="1" applyAlignment="1">
      <alignment horizontal="center" wrapText="1"/>
    </xf>
    <xf numFmtId="4" fontId="4" fillId="0" borderId="2" xfId="0" applyNumberFormat="1" applyFont="1" applyFill="1" applyBorder="1" applyAlignment="1">
      <alignment horizontal="center" wrapText="1"/>
    </xf>
    <xf numFmtId="4" fontId="3" fillId="0" borderId="3" xfId="0" quotePrefix="1" applyNumberFormat="1" applyFont="1" applyFill="1" applyBorder="1" applyAlignment="1">
      <alignment horizontal="center"/>
    </xf>
    <xf numFmtId="0" fontId="3" fillId="0" borderId="0" xfId="0" applyFont="1" applyFill="1" applyAlignment="1">
      <alignment horizontal="right" vertical="center"/>
    </xf>
    <xf numFmtId="0" fontId="3" fillId="0" borderId="0" xfId="0" applyFont="1" applyFill="1" applyAlignment="1">
      <alignment horizontal="right" vertical="center" wrapText="1"/>
    </xf>
    <xf numFmtId="0" fontId="4" fillId="0" borderId="0" xfId="0" applyFont="1" applyFill="1" applyAlignment="1">
      <alignment horizontal="center"/>
    </xf>
    <xf numFmtId="4" fontId="4" fillId="0" borderId="7" xfId="0" applyNumberFormat="1" applyFont="1" applyFill="1" applyBorder="1" applyAlignment="1">
      <alignment horizontal="center" vertical="center" wrapText="1"/>
    </xf>
    <xf numFmtId="4" fontId="4" fillId="0" borderId="7" xfId="0" applyNumberFormat="1" applyFont="1" applyFill="1" applyBorder="1" applyAlignment="1">
      <alignment horizontal="center" wrapText="1"/>
    </xf>
    <xf numFmtId="4" fontId="3" fillId="0" borderId="9" xfId="0" applyNumberFormat="1" applyFont="1" applyFill="1" applyBorder="1" applyAlignment="1">
      <alignment horizontal="center"/>
    </xf>
    <xf numFmtId="4" fontId="3" fillId="0" borderId="10" xfId="0" applyNumberFormat="1" applyFont="1" applyFill="1" applyBorder="1" applyAlignment="1">
      <alignment horizontal="center"/>
    </xf>
    <xf numFmtId="4" fontId="3" fillId="0" borderId="8" xfId="0" applyNumberFormat="1" applyFont="1" applyFill="1" applyBorder="1" applyAlignment="1">
      <alignment horizontal="center"/>
    </xf>
    <xf numFmtId="4" fontId="4" fillId="0" borderId="9" xfId="0" quotePrefix="1" applyNumberFormat="1" applyFont="1" applyFill="1" applyBorder="1" applyAlignment="1">
      <alignment horizontal="center"/>
    </xf>
    <xf numFmtId="0" fontId="3" fillId="0" borderId="0" xfId="0" applyNumberFormat="1" applyFont="1" applyFill="1" applyBorder="1" applyAlignment="1">
      <alignment horizontal="left" vertical="center" wrapText="1"/>
    </xf>
    <xf numFmtId="0" fontId="3" fillId="0" borderId="11" xfId="0" applyFont="1" applyFill="1" applyBorder="1" applyAlignment="1">
      <alignment vertical="center" wrapText="1"/>
    </xf>
    <xf numFmtId="4" fontId="4" fillId="0" borderId="11" xfId="0" applyNumberFormat="1" applyFont="1" applyFill="1" applyBorder="1" applyAlignment="1">
      <alignment horizontal="center" vertical="center" wrapText="1"/>
    </xf>
    <xf numFmtId="0" fontId="3" fillId="0" borderId="12" xfId="0" applyFont="1" applyFill="1" applyBorder="1" applyAlignment="1">
      <alignment horizontal="center"/>
    </xf>
    <xf numFmtId="4" fontId="4" fillId="0" borderId="13"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xf>
    <xf numFmtId="0" fontId="3" fillId="0" borderId="0" xfId="0" applyFont="1" applyFill="1" applyBorder="1" applyAlignment="1">
      <alignment horizontal="center"/>
    </xf>
    <xf numFmtId="0" fontId="3" fillId="0" borderId="0" xfId="0" applyFont="1" applyFill="1" applyBorder="1" applyAlignment="1"/>
    <xf numFmtId="49" fontId="3" fillId="0" borderId="6" xfId="0" applyNumberFormat="1" applyFont="1" applyFill="1" applyBorder="1" applyAlignment="1">
      <alignment horizontal="center" vertical="center" wrapText="1"/>
    </xf>
    <xf numFmtId="4" fontId="3" fillId="0" borderId="5" xfId="0" applyNumberFormat="1" applyFont="1" applyFill="1" applyBorder="1" applyAlignment="1">
      <alignment horizontal="center"/>
    </xf>
    <xf numFmtId="0" fontId="3" fillId="0" borderId="2" xfId="0" applyFont="1" applyFill="1" applyBorder="1" applyAlignment="1">
      <alignment horizontal="left" vertical="center" wrapText="1"/>
    </xf>
    <xf numFmtId="49" fontId="3" fillId="2" borderId="1"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2" fontId="3" fillId="0" borderId="2" xfId="0" applyNumberFormat="1" applyFont="1" applyFill="1" applyBorder="1" applyAlignment="1">
      <alignment horizontal="center" vertical="center" wrapText="1"/>
    </xf>
    <xf numFmtId="4" fontId="3" fillId="0" borderId="2" xfId="0" applyNumberFormat="1" applyFont="1" applyFill="1" applyBorder="1" applyAlignment="1">
      <alignment horizontal="center" vertical="center"/>
    </xf>
    <xf numFmtId="4" fontId="4" fillId="3" borderId="1" xfId="0" applyNumberFormat="1" applyFont="1" applyFill="1" applyBorder="1" applyAlignment="1">
      <alignment horizontal="center" vertical="center"/>
    </xf>
    <xf numFmtId="4" fontId="3" fillId="3" borderId="1" xfId="0" applyNumberFormat="1" applyFont="1" applyFill="1" applyBorder="1" applyAlignment="1">
      <alignment horizontal="center" vertical="center"/>
    </xf>
    <xf numFmtId="0" fontId="3" fillId="0" borderId="4" xfId="0" applyFont="1" applyFill="1" applyBorder="1" applyAlignment="1">
      <alignment horizontal="center" vertical="center" wrapText="1"/>
    </xf>
    <xf numFmtId="49" fontId="3" fillId="2" borderId="4" xfId="0" applyNumberFormat="1" applyFont="1" applyFill="1" applyBorder="1" applyAlignment="1">
      <alignment horizontal="center" vertical="center" wrapText="1"/>
    </xf>
    <xf numFmtId="4" fontId="3" fillId="0" borderId="13" xfId="0" applyNumberFormat="1" applyFont="1" applyFill="1" applyBorder="1" applyAlignment="1">
      <alignment horizontal="center" vertical="center" wrapText="1"/>
    </xf>
    <xf numFmtId="4" fontId="3" fillId="0" borderId="13" xfId="0" applyNumberFormat="1" applyFont="1" applyFill="1" applyBorder="1" applyAlignment="1">
      <alignment horizontal="center" vertical="center"/>
    </xf>
    <xf numFmtId="4" fontId="4" fillId="0" borderId="13" xfId="0" applyNumberFormat="1" applyFont="1" applyFill="1" applyBorder="1" applyAlignment="1">
      <alignment horizontal="center" vertical="center"/>
    </xf>
    <xf numFmtId="4" fontId="3" fillId="0" borderId="7" xfId="0" applyNumberFormat="1" applyFont="1" applyFill="1" applyBorder="1" applyAlignment="1">
      <alignment horizontal="center" vertical="center" wrapText="1"/>
    </xf>
    <xf numFmtId="49" fontId="3" fillId="2" borderId="2" xfId="0" applyNumberFormat="1" applyFont="1" applyFill="1" applyBorder="1" applyAlignment="1">
      <alignment horizontal="left" vertical="center" wrapText="1"/>
    </xf>
    <xf numFmtId="4" fontId="3" fillId="0" borderId="8" xfId="0" applyNumberFormat="1" applyFont="1" applyFill="1" applyBorder="1" applyAlignment="1">
      <alignment horizontal="center" vertical="center" wrapText="1"/>
    </xf>
    <xf numFmtId="4" fontId="3" fillId="0" borderId="2" xfId="0" applyNumberFormat="1" applyFont="1" applyFill="1" applyBorder="1" applyAlignment="1">
      <alignment horizontal="center" vertical="center" wrapText="1"/>
    </xf>
    <xf numFmtId="2" fontId="3" fillId="0" borderId="6"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xf>
    <xf numFmtId="4" fontId="4" fillId="0" borderId="6" xfId="0" applyNumberFormat="1" applyFont="1" applyFill="1" applyBorder="1" applyAlignment="1">
      <alignment horizontal="center" vertical="center" wrapText="1"/>
    </xf>
    <xf numFmtId="4" fontId="15" fillId="0" borderId="1"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4" fontId="16"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 fontId="3" fillId="0" borderId="3" xfId="0" applyNumberFormat="1" applyFont="1" applyFill="1" applyBorder="1" applyAlignment="1">
      <alignment horizontal="center" vertical="center"/>
    </xf>
    <xf numFmtId="4" fontId="3" fillId="0" borderId="4"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xf>
    <xf numFmtId="49" fontId="3" fillId="0" borderId="7"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49" fontId="3" fillId="0" borderId="2" xfId="0" applyNumberFormat="1" applyFont="1" applyFill="1" applyBorder="1" applyAlignment="1">
      <alignment horizontal="left" vertical="center" wrapText="1"/>
    </xf>
    <xf numFmtId="4" fontId="3" fillId="0" borderId="1"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3" fillId="0" borderId="7" xfId="0" applyFont="1" applyFill="1" applyBorder="1" applyAlignment="1">
      <alignment vertical="center" wrapText="1"/>
    </xf>
    <xf numFmtId="0" fontId="20" fillId="0" borderId="0" xfId="0" applyFont="1" applyFill="1"/>
    <xf numFmtId="0" fontId="19" fillId="0" borderId="0" xfId="0" applyFont="1" applyFill="1"/>
    <xf numFmtId="0" fontId="19" fillId="0" borderId="1" xfId="0" applyFont="1" applyFill="1" applyBorder="1" applyAlignment="1">
      <alignment horizontal="center" vertical="center" wrapText="1"/>
    </xf>
    <xf numFmtId="2" fontId="3" fillId="0" borderId="1" xfId="0" applyNumberFormat="1" applyFont="1" applyFill="1" applyBorder="1" applyAlignment="1">
      <alignment horizontal="center"/>
    </xf>
    <xf numFmtId="0" fontId="3" fillId="0" borderId="1" xfId="0" applyNumberFormat="1" applyFont="1" applyFill="1" applyBorder="1" applyAlignment="1" applyProtection="1">
      <alignment horizontal="center" vertical="center" wrapText="1"/>
      <protection locked="0"/>
    </xf>
    <xf numFmtId="4" fontId="0" fillId="0" borderId="0" xfId="0" applyNumberFormat="1" applyFill="1"/>
    <xf numFmtId="0" fontId="3" fillId="0" borderId="1" xfId="0" applyFont="1" applyFill="1" applyBorder="1" applyAlignment="1">
      <alignment vertical="center" wrapText="1"/>
    </xf>
    <xf numFmtId="0" fontId="3" fillId="0" borderId="0" xfId="0" applyFont="1" applyFill="1" applyAlignment="1"/>
    <xf numFmtId="4" fontId="3" fillId="0" borderId="4" xfId="0" applyNumberFormat="1" applyFont="1" applyFill="1" applyBorder="1" applyAlignment="1">
      <alignment horizontal="center"/>
    </xf>
    <xf numFmtId="4" fontId="3" fillId="0" borderId="13" xfId="0" applyNumberFormat="1" applyFont="1" applyFill="1" applyBorder="1" applyAlignment="1">
      <alignment horizontal="center"/>
    </xf>
    <xf numFmtId="4" fontId="3" fillId="0" borderId="7" xfId="0" applyNumberFormat="1" applyFont="1" applyFill="1" applyBorder="1" applyAlignment="1">
      <alignment horizontal="center"/>
    </xf>
    <xf numFmtId="0" fontId="19" fillId="0" borderId="3" xfId="0" applyFont="1" applyFill="1" applyBorder="1" applyAlignment="1">
      <alignment horizontal="center" vertical="center" wrapText="1"/>
    </xf>
    <xf numFmtId="0" fontId="0" fillId="0" borderId="1" xfId="0" applyFill="1" applyBorder="1"/>
    <xf numFmtId="0" fontId="0" fillId="0" borderId="1" xfId="0" applyFill="1" applyBorder="1" applyAlignment="1">
      <alignment horizontal="center" vertical="center" wrapText="1"/>
    </xf>
    <xf numFmtId="0" fontId="17" fillId="0" borderId="1" xfId="0" applyFont="1" applyFill="1" applyBorder="1"/>
    <xf numFmtId="0" fontId="19" fillId="0" borderId="1" xfId="0" applyFont="1" applyFill="1" applyBorder="1"/>
    <xf numFmtId="0" fontId="20" fillId="0" borderId="1" xfId="0" applyFont="1" applyFill="1" applyBorder="1"/>
    <xf numFmtId="0" fontId="1" fillId="0" borderId="4" xfId="0" applyFont="1" applyFill="1" applyBorder="1" applyAlignment="1"/>
    <xf numFmtId="0" fontId="1" fillId="0" borderId="0" xfId="0" applyFont="1" applyFill="1" applyBorder="1" applyAlignment="1"/>
    <xf numFmtId="0" fontId="0" fillId="0" borderId="0" xfId="0" applyFill="1" applyBorder="1"/>
    <xf numFmtId="0" fontId="19" fillId="0" borderId="0" xfId="0" applyFont="1" applyFill="1" applyBorder="1"/>
    <xf numFmtId="4" fontId="3" fillId="0" borderId="7" xfId="0" applyNumberFormat="1" applyFont="1" applyFill="1" applyBorder="1" applyAlignment="1">
      <alignment horizontal="center" vertical="center"/>
    </xf>
    <xf numFmtId="49" fontId="3" fillId="0" borderId="13"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0" borderId="4" xfId="0" applyNumberFormat="1" applyFont="1" applyFill="1" applyBorder="1" applyAlignment="1">
      <alignment horizontal="left" vertical="center" wrapText="1"/>
    </xf>
    <xf numFmtId="49" fontId="3" fillId="2" borderId="13"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4" fontId="3" fillId="0" borderId="13" xfId="0" applyNumberFormat="1" applyFont="1" applyFill="1" applyBorder="1" applyAlignment="1">
      <alignment horizontal="center" vertical="center"/>
    </xf>
    <xf numFmtId="4" fontId="3" fillId="0" borderId="13" xfId="0" applyNumberFormat="1" applyFont="1" applyFill="1" applyBorder="1" applyAlignment="1" applyProtection="1">
      <alignment horizontal="center" vertical="center"/>
      <protection locked="0"/>
    </xf>
    <xf numFmtId="4" fontId="3" fillId="0" borderId="7" xfId="0" applyNumberFormat="1" applyFont="1" applyFill="1" applyBorder="1" applyAlignment="1" applyProtection="1">
      <alignment horizontal="center" vertical="center"/>
      <protection locked="0"/>
    </xf>
    <xf numFmtId="4" fontId="3" fillId="0" borderId="1" xfId="0" applyNumberFormat="1" applyFont="1" applyFill="1" applyBorder="1" applyAlignment="1">
      <alignment horizontal="center" vertical="center"/>
    </xf>
    <xf numFmtId="4" fontId="3" fillId="0" borderId="13"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3" fillId="0" borderId="5" xfId="0" applyNumberFormat="1" applyFont="1" applyFill="1" applyBorder="1" applyAlignment="1">
      <alignment horizontal="left" vertical="center" wrapText="1"/>
    </xf>
    <xf numFmtId="4" fontId="3" fillId="0" borderId="1" xfId="0" applyNumberFormat="1" applyFont="1" applyFill="1" applyBorder="1" applyAlignment="1" applyProtection="1">
      <alignment horizontal="center" vertical="center"/>
      <protection locked="0"/>
    </xf>
    <xf numFmtId="4" fontId="4" fillId="0" borderId="9" xfId="0" applyNumberFormat="1" applyFont="1" applyFill="1" applyBorder="1" applyAlignment="1">
      <alignment horizontal="center" vertical="center"/>
    </xf>
    <xf numFmtId="4"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4" fontId="4" fillId="0" borderId="4" xfId="0" applyNumberFormat="1" applyFont="1" applyFill="1" applyBorder="1" applyAlignment="1">
      <alignment horizontal="center" vertical="center"/>
    </xf>
    <xf numFmtId="0" fontId="3" fillId="0" borderId="14" xfId="0"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7" xfId="0"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18" fillId="0" borderId="0" xfId="0" applyFont="1" applyFill="1" applyAlignment="1">
      <alignment horizontal="center"/>
    </xf>
    <xf numFmtId="0" fontId="3" fillId="0" borderId="14" xfId="0"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xf>
    <xf numFmtId="4" fontId="3" fillId="0" borderId="3" xfId="0" applyNumberFormat="1"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7"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9" xfId="0" applyNumberFormat="1" applyFont="1" applyFill="1" applyBorder="1" applyAlignment="1">
      <alignment horizontal="left" vertical="center" wrapText="1"/>
    </xf>
    <xf numFmtId="0" fontId="3" fillId="0" borderId="10" xfId="0" applyNumberFormat="1" applyFont="1" applyFill="1" applyBorder="1" applyAlignment="1">
      <alignment horizontal="left" vertical="center" wrapText="1"/>
    </xf>
    <xf numFmtId="0" fontId="3" fillId="0" borderId="8" xfId="0" applyNumberFormat="1" applyFont="1" applyFill="1" applyBorder="1" applyAlignment="1">
      <alignment horizontal="left" vertical="center" wrapText="1"/>
    </xf>
    <xf numFmtId="49" fontId="3" fillId="0" borderId="4"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 xfId="0"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3" fontId="3" fillId="0" borderId="4" xfId="0" applyNumberFormat="1" applyFont="1" applyFill="1" applyBorder="1" applyAlignment="1">
      <alignment horizontal="center" vertical="center"/>
    </xf>
    <xf numFmtId="3" fontId="3" fillId="0" borderId="13" xfId="0" applyNumberFormat="1" applyFont="1" applyFill="1" applyBorder="1" applyAlignment="1">
      <alignment horizontal="center" vertical="center"/>
    </xf>
    <xf numFmtId="3" fontId="3" fillId="0" borderId="7" xfId="0" applyNumberFormat="1"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0" borderId="9"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11" xfId="0" applyFont="1" applyFill="1" applyBorder="1" applyAlignment="1">
      <alignment horizontal="left" vertical="center" wrapText="1"/>
    </xf>
    <xf numFmtId="49" fontId="3" fillId="2" borderId="4" xfId="0" applyNumberFormat="1" applyFont="1" applyFill="1" applyBorder="1" applyAlignment="1">
      <alignment horizontal="center" vertical="center" wrapText="1"/>
    </xf>
    <xf numFmtId="49" fontId="3" fillId="2" borderId="13" xfId="0" applyNumberFormat="1"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xf>
    <xf numFmtId="3" fontId="3" fillId="0" borderId="3" xfId="0" applyNumberFormat="1" applyFont="1" applyFill="1" applyBorder="1" applyAlignment="1">
      <alignment horizontal="center" vertical="center"/>
    </xf>
    <xf numFmtId="3" fontId="3" fillId="0" borderId="1" xfId="0" applyNumberFormat="1" applyFont="1" applyFill="1" applyBorder="1" applyAlignment="1">
      <alignment horizontal="center" vertical="center"/>
    </xf>
    <xf numFmtId="49" fontId="3" fillId="0" borderId="5"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xf>
    <xf numFmtId="4" fontId="3" fillId="0" borderId="4" xfId="0" applyNumberFormat="1" applyFont="1" applyFill="1" applyBorder="1" applyAlignment="1">
      <alignment horizontal="center" vertical="center"/>
    </xf>
    <xf numFmtId="4" fontId="3" fillId="0" borderId="7" xfId="0" applyNumberFormat="1" applyFont="1" applyFill="1" applyBorder="1" applyAlignment="1">
      <alignment horizontal="center" vertical="center"/>
    </xf>
    <xf numFmtId="0" fontId="3" fillId="0" borderId="6" xfId="0" applyNumberFormat="1" applyFont="1" applyFill="1" applyBorder="1" applyAlignment="1">
      <alignment horizontal="left" vertical="center" wrapText="1"/>
    </xf>
    <xf numFmtId="0" fontId="3" fillId="0" borderId="14" xfId="0" applyNumberFormat="1" applyFont="1" applyFill="1" applyBorder="1" applyAlignment="1">
      <alignment horizontal="left" vertical="center" wrapText="1"/>
    </xf>
    <xf numFmtId="0" fontId="3" fillId="0" borderId="11" xfId="0" applyNumberFormat="1"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7" xfId="0" applyFont="1" applyFill="1" applyBorder="1" applyAlignment="1">
      <alignment horizontal="left" vertical="center" wrapText="1"/>
    </xf>
    <xf numFmtId="1" fontId="3" fillId="0" borderId="4" xfId="0" applyNumberFormat="1" applyFont="1" applyFill="1" applyBorder="1" applyAlignment="1">
      <alignment horizontal="center" vertical="center" wrapText="1"/>
    </xf>
    <xf numFmtId="1" fontId="3" fillId="0" borderId="7"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1" fontId="3" fillId="0" borderId="3"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49" fontId="3" fillId="0" borderId="4" xfId="0" applyNumberFormat="1" applyFont="1" applyFill="1" applyBorder="1" applyAlignment="1">
      <alignment horizontal="left" vertical="center" wrapText="1"/>
    </xf>
    <xf numFmtId="49" fontId="3" fillId="0" borderId="13" xfId="0" applyNumberFormat="1" applyFont="1" applyFill="1" applyBorder="1" applyAlignment="1">
      <alignment horizontal="left" vertical="center" wrapText="1"/>
    </xf>
    <xf numFmtId="49" fontId="3" fillId="0" borderId="7" xfId="0" applyNumberFormat="1" applyFont="1" applyFill="1" applyBorder="1" applyAlignment="1">
      <alignment horizontal="left" vertical="center" wrapText="1"/>
    </xf>
    <xf numFmtId="49" fontId="3" fillId="2" borderId="7" xfId="0" applyNumberFormat="1"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0" fillId="0" borderId="13" xfId="0" applyFill="1" applyBorder="1" applyAlignment="1">
      <alignment horizontal="center" vertical="center" wrapText="1"/>
    </xf>
    <xf numFmtId="0" fontId="0" fillId="0" borderId="7" xfId="0" applyFill="1" applyBorder="1" applyAlignment="1">
      <alignment horizontal="center" vertical="center" wrapText="1"/>
    </xf>
    <xf numFmtId="0" fontId="2" fillId="0" borderId="6" xfId="0" applyNumberFormat="1" applyFont="1" applyFill="1" applyBorder="1" applyAlignment="1">
      <alignment horizontal="left" vertical="center" wrapText="1"/>
    </xf>
    <xf numFmtId="0" fontId="2" fillId="0" borderId="10" xfId="0" applyNumberFormat="1" applyFont="1" applyFill="1" applyBorder="1" applyAlignment="1">
      <alignment horizontal="left" vertical="center" wrapText="1"/>
    </xf>
    <xf numFmtId="0" fontId="2" fillId="0" borderId="14" xfId="0" applyNumberFormat="1" applyFont="1" applyFill="1" applyBorder="1" applyAlignment="1">
      <alignment horizontal="left" vertical="center" wrapText="1"/>
    </xf>
    <xf numFmtId="0" fontId="2" fillId="0" borderId="8" xfId="0" applyNumberFormat="1" applyFont="1" applyFill="1" applyBorder="1" applyAlignment="1">
      <alignment horizontal="left" vertical="center" wrapText="1"/>
    </xf>
    <xf numFmtId="0" fontId="2" fillId="0" borderId="11" xfId="0" applyNumberFormat="1" applyFont="1" applyFill="1" applyBorder="1" applyAlignment="1">
      <alignment horizontal="left" vertical="center" wrapText="1"/>
    </xf>
    <xf numFmtId="0" fontId="19" fillId="0" borderId="4"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7" xfId="0" applyFont="1" applyFill="1" applyBorder="1" applyAlignment="1">
      <alignment horizontal="center" vertical="center"/>
    </xf>
    <xf numFmtId="0" fontId="3" fillId="0" borderId="4" xfId="0" applyNumberFormat="1" applyFont="1" applyFill="1" applyBorder="1" applyAlignment="1">
      <alignment horizontal="left" vertical="center" wrapText="1"/>
    </xf>
    <xf numFmtId="0" fontId="3" fillId="0" borderId="13" xfId="0" applyNumberFormat="1" applyFont="1" applyFill="1" applyBorder="1" applyAlignment="1">
      <alignment horizontal="left" vertical="center" wrapText="1"/>
    </xf>
    <xf numFmtId="0" fontId="3" fillId="0" borderId="7" xfId="0" applyNumberFormat="1" applyFont="1" applyFill="1" applyBorder="1" applyAlignment="1">
      <alignment horizontal="left" vertical="center" wrapText="1"/>
    </xf>
    <xf numFmtId="2" fontId="3" fillId="0" borderId="4" xfId="0" applyNumberFormat="1" applyFont="1" applyFill="1" applyBorder="1" applyAlignment="1">
      <alignment horizontal="center" vertical="center"/>
    </xf>
    <xf numFmtId="2" fontId="3" fillId="0" borderId="13" xfId="0" applyNumberFormat="1" applyFont="1" applyFill="1" applyBorder="1" applyAlignment="1">
      <alignment horizontal="center" vertical="center"/>
    </xf>
    <xf numFmtId="2" fontId="3" fillId="0" borderId="7" xfId="0" applyNumberFormat="1" applyFont="1" applyFill="1" applyBorder="1" applyAlignment="1">
      <alignment horizontal="center" vertical="center"/>
    </xf>
    <xf numFmtId="2" fontId="3" fillId="0" borderId="9" xfId="0" applyNumberFormat="1" applyFont="1" applyFill="1" applyBorder="1" applyAlignment="1">
      <alignment horizontal="center" vertical="center" wrapText="1"/>
    </xf>
    <xf numFmtId="2" fontId="3" fillId="0" borderId="10" xfId="0" applyNumberFormat="1" applyFont="1" applyFill="1" applyBorder="1" applyAlignment="1">
      <alignment horizontal="center" vertical="center" wrapText="1"/>
    </xf>
    <xf numFmtId="2" fontId="3" fillId="0" borderId="8" xfId="0" applyNumberFormat="1" applyFont="1" applyFill="1" applyBorder="1" applyAlignment="1">
      <alignment horizontal="center" vertical="center" wrapText="1"/>
    </xf>
    <xf numFmtId="0" fontId="19" fillId="0" borderId="9"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1" xfId="0" applyFont="1" applyFill="1" applyBorder="1" applyAlignment="1">
      <alignment horizontal="center" vertical="center"/>
    </xf>
    <xf numFmtId="1" fontId="3" fillId="0" borderId="13" xfId="0" applyNumberFormat="1" applyFont="1" applyFill="1" applyBorder="1" applyAlignment="1">
      <alignment horizontal="center" vertical="center" wrapText="1"/>
    </xf>
    <xf numFmtId="0" fontId="19" fillId="0" borderId="3" xfId="0" applyFont="1" applyFill="1" applyBorder="1" applyAlignment="1">
      <alignment horizontal="center" vertical="center"/>
    </xf>
    <xf numFmtId="2" fontId="3" fillId="0" borderId="3"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xf>
    <xf numFmtId="164" fontId="3" fillId="0" borderId="3" xfId="0" applyNumberFormat="1" applyFont="1" applyFill="1" applyBorder="1" applyAlignment="1">
      <alignment horizontal="center" vertical="center"/>
    </xf>
    <xf numFmtId="2" fontId="3" fillId="0" borderId="3" xfId="0" applyNumberFormat="1" applyFont="1" applyFill="1" applyBorder="1" applyAlignment="1">
      <alignment horizontal="center" vertical="center"/>
    </xf>
    <xf numFmtId="2" fontId="3" fillId="0" borderId="1"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2" fontId="3" fillId="0" borderId="9" xfId="0" applyNumberFormat="1" applyFont="1" applyFill="1" applyBorder="1" applyAlignment="1">
      <alignment horizontal="center" vertical="center"/>
    </xf>
    <xf numFmtId="2" fontId="3" fillId="0" borderId="10" xfId="0" applyNumberFormat="1" applyFont="1" applyFill="1" applyBorder="1" applyAlignment="1">
      <alignment horizontal="center" vertical="center"/>
    </xf>
    <xf numFmtId="2" fontId="3" fillId="0" borderId="8" xfId="0" applyNumberFormat="1" applyFont="1" applyFill="1" applyBorder="1" applyAlignment="1">
      <alignment horizontal="center" vertical="center"/>
    </xf>
    <xf numFmtId="2" fontId="3" fillId="0" borderId="4" xfId="0" applyNumberFormat="1" applyFont="1" applyFill="1" applyBorder="1" applyAlignment="1">
      <alignment horizontal="center" vertical="center" wrapText="1"/>
    </xf>
    <xf numFmtId="2" fontId="3" fillId="0" borderId="13" xfId="0" applyNumberFormat="1" applyFont="1" applyFill="1" applyBorder="1" applyAlignment="1">
      <alignment horizontal="center" vertical="center" wrapText="1"/>
    </xf>
    <xf numFmtId="2" fontId="3" fillId="0" borderId="7" xfId="0" applyNumberFormat="1" applyFont="1" applyFill="1" applyBorder="1" applyAlignment="1">
      <alignment horizontal="center" vertical="center" wrapText="1"/>
    </xf>
    <xf numFmtId="164" fontId="3" fillId="0" borderId="4" xfId="0" applyNumberFormat="1" applyFont="1" applyFill="1" applyBorder="1" applyAlignment="1">
      <alignment horizontal="center" vertical="center"/>
    </xf>
    <xf numFmtId="164" fontId="3" fillId="0" borderId="13" xfId="0" applyNumberFormat="1" applyFont="1" applyFill="1" applyBorder="1" applyAlignment="1">
      <alignment horizontal="center" vertical="center"/>
    </xf>
    <xf numFmtId="164" fontId="3" fillId="0" borderId="7" xfId="0" applyNumberFormat="1" applyFont="1" applyFill="1" applyBorder="1" applyAlignment="1">
      <alignment horizontal="center" vertical="center"/>
    </xf>
    <xf numFmtId="0" fontId="2" fillId="0" borderId="13" xfId="0" applyFont="1" applyFill="1" applyBorder="1" applyAlignment="1">
      <alignment vertical="center" wrapText="1"/>
    </xf>
    <xf numFmtId="0" fontId="2" fillId="0" borderId="7" xfId="0" applyFont="1" applyFill="1" applyBorder="1" applyAlignment="1">
      <alignment vertical="center" wrapText="1"/>
    </xf>
    <xf numFmtId="0" fontId="4" fillId="0" borderId="1" xfId="0" applyFont="1" applyFill="1" applyBorder="1" applyAlignment="1">
      <alignment horizontal="center" vertical="center" wrapText="1"/>
    </xf>
    <xf numFmtId="0" fontId="3" fillId="3" borderId="9" xfId="0" applyNumberFormat="1" applyFont="1" applyFill="1" applyBorder="1" applyAlignment="1">
      <alignment horizontal="center" vertical="center" wrapText="1"/>
    </xf>
    <xf numFmtId="0" fontId="3" fillId="3" borderId="6" xfId="0" applyNumberFormat="1" applyFont="1" applyFill="1" applyBorder="1" applyAlignment="1">
      <alignment horizontal="center" vertical="center" wrapText="1"/>
    </xf>
    <xf numFmtId="0" fontId="3" fillId="3" borderId="10" xfId="0" applyNumberFormat="1" applyFont="1" applyFill="1" applyBorder="1" applyAlignment="1">
      <alignment horizontal="center" vertical="center" wrapText="1"/>
    </xf>
    <xf numFmtId="0" fontId="3" fillId="3" borderId="14" xfId="0" applyNumberFormat="1" applyFont="1" applyFill="1" applyBorder="1" applyAlignment="1">
      <alignment horizontal="center" vertical="center" wrapText="1"/>
    </xf>
    <xf numFmtId="0" fontId="3" fillId="3" borderId="8" xfId="0" applyNumberFormat="1" applyFont="1" applyFill="1" applyBorder="1" applyAlignment="1">
      <alignment horizontal="center" vertical="center" wrapText="1"/>
    </xf>
    <xf numFmtId="0" fontId="3" fillId="3" borderId="1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3" fillId="0" borderId="0" xfId="0" applyFont="1" applyFill="1" applyAlignment="1">
      <alignment horizontal="right" vertical="center"/>
    </xf>
    <xf numFmtId="0" fontId="3" fillId="0" borderId="0" xfId="0" applyFont="1" applyFill="1" applyAlignment="1">
      <alignment horizontal="right" vertical="center" wrapText="1"/>
    </xf>
    <xf numFmtId="0" fontId="3" fillId="0" borderId="0" xfId="0" applyFont="1" applyFill="1" applyAlignment="1">
      <alignment horizontal="right"/>
    </xf>
    <xf numFmtId="0" fontId="4" fillId="0" borderId="0" xfId="0" applyFont="1" applyFill="1" applyAlignment="1">
      <alignment horizontal="center"/>
    </xf>
    <xf numFmtId="0" fontId="18" fillId="0" borderId="0" xfId="0" applyFont="1" applyFill="1" applyAlignment="1">
      <alignment horizontal="center"/>
    </xf>
    <xf numFmtId="0" fontId="3" fillId="0" borderId="12" xfId="0" applyFont="1" applyFill="1" applyBorder="1" applyAlignment="1">
      <alignment horizontal="center"/>
    </xf>
    <xf numFmtId="0" fontId="3" fillId="0" borderId="15"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2" fontId="4" fillId="0" borderId="4" xfId="0" applyNumberFormat="1" applyFont="1" applyFill="1" applyBorder="1" applyAlignment="1">
      <alignment horizontal="center" vertical="center" wrapText="1"/>
    </xf>
    <xf numFmtId="2" fontId="4" fillId="0" borderId="7" xfId="0" applyNumberFormat="1" applyFont="1" applyFill="1" applyBorder="1" applyAlignment="1">
      <alignment horizontal="center" vertical="center" wrapText="1"/>
    </xf>
    <xf numFmtId="4" fontId="4" fillId="0" borderId="4" xfId="0" applyNumberFormat="1" applyFont="1" applyFill="1" applyBorder="1" applyAlignment="1">
      <alignment horizontal="center" vertical="center"/>
    </xf>
    <xf numFmtId="4" fontId="4" fillId="0" borderId="7" xfId="0" applyNumberFormat="1" applyFont="1" applyFill="1" applyBorder="1" applyAlignment="1">
      <alignment horizontal="center" vertical="center"/>
    </xf>
    <xf numFmtId="49" fontId="0" fillId="0" borderId="13" xfId="0" applyNumberFormat="1" applyFill="1" applyBorder="1" applyAlignment="1">
      <alignment horizontal="center" vertical="center" wrapText="1"/>
    </xf>
    <xf numFmtId="49" fontId="0" fillId="0" borderId="7" xfId="0" applyNumberFormat="1" applyFill="1" applyBorder="1" applyAlignment="1">
      <alignment horizontal="center" vertical="center" wrapText="1"/>
    </xf>
    <xf numFmtId="0" fontId="2" fillId="0" borderId="14"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3" fillId="0" borderId="9" xfId="0" applyNumberFormat="1" applyFont="1" applyFill="1" applyBorder="1" applyAlignment="1">
      <alignment horizontal="center" vertical="center" wrapText="1"/>
    </xf>
    <xf numFmtId="0" fontId="0" fillId="0" borderId="15" xfId="0" applyNumberFormat="1" applyFill="1" applyBorder="1" applyAlignment="1">
      <alignment horizontal="center" vertical="center" wrapText="1"/>
    </xf>
    <xf numFmtId="0" fontId="0" fillId="0" borderId="6" xfId="0" applyNumberFormat="1" applyFill="1" applyBorder="1" applyAlignment="1">
      <alignment horizontal="center" vertical="center" wrapText="1"/>
    </xf>
    <xf numFmtId="0" fontId="0" fillId="0" borderId="10" xfId="0" applyNumberFormat="1" applyFill="1" applyBorder="1" applyAlignment="1">
      <alignment horizontal="center" vertical="center" wrapText="1"/>
    </xf>
    <xf numFmtId="0" fontId="0" fillId="0" borderId="0" xfId="0" applyNumberFormat="1" applyFill="1" applyAlignment="1">
      <alignment horizontal="center" vertical="center" wrapText="1"/>
    </xf>
    <xf numFmtId="0" fontId="0" fillId="0" borderId="14" xfId="0" applyNumberFormat="1" applyFill="1" applyBorder="1" applyAlignment="1">
      <alignment horizontal="center" vertical="center" wrapText="1"/>
    </xf>
    <xf numFmtId="0" fontId="0" fillId="0" borderId="8" xfId="0" applyNumberFormat="1" applyFill="1" applyBorder="1" applyAlignment="1">
      <alignment horizontal="center" vertical="center" wrapText="1"/>
    </xf>
    <xf numFmtId="0" fontId="0" fillId="0" borderId="12" xfId="0" applyNumberFormat="1" applyFill="1" applyBorder="1" applyAlignment="1">
      <alignment horizontal="center" vertical="center" wrapText="1"/>
    </xf>
    <xf numFmtId="0" fontId="0" fillId="0" borderId="11" xfId="0" applyNumberFormat="1" applyFill="1" applyBorder="1" applyAlignment="1">
      <alignment horizontal="center" vertical="center" wrapText="1"/>
    </xf>
    <xf numFmtId="0" fontId="3" fillId="0" borderId="15"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3" fillId="0" borderId="10"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3" fillId="0" borderId="14" xfId="0" applyNumberFormat="1" applyFont="1" applyFill="1" applyBorder="1" applyAlignment="1">
      <alignment horizontal="center" vertical="center" wrapText="1"/>
    </xf>
    <xf numFmtId="0" fontId="3" fillId="0" borderId="8" xfId="0" applyNumberFormat="1" applyFont="1" applyFill="1" applyBorder="1" applyAlignment="1">
      <alignment horizontal="center" vertical="center" wrapText="1"/>
    </xf>
    <xf numFmtId="0" fontId="3" fillId="0" borderId="12" xfId="0" applyNumberFormat="1" applyFont="1" applyFill="1" applyBorder="1" applyAlignment="1">
      <alignment horizontal="center" vertical="center" wrapText="1"/>
    </xf>
    <xf numFmtId="0" fontId="3" fillId="0" borderId="11" xfId="0" applyNumberFormat="1" applyFont="1" applyFill="1" applyBorder="1" applyAlignment="1">
      <alignment horizontal="center" vertical="center" wrapText="1"/>
    </xf>
    <xf numFmtId="4" fontId="3" fillId="0" borderId="13" xfId="0" applyNumberFormat="1" applyFont="1" applyFill="1" applyBorder="1" applyAlignment="1">
      <alignment horizontal="center" vertical="center"/>
    </xf>
    <xf numFmtId="4" fontId="3" fillId="0" borderId="4" xfId="0" applyNumberFormat="1" applyFont="1" applyFill="1" applyBorder="1" applyAlignment="1" applyProtection="1">
      <alignment horizontal="center" vertical="center"/>
      <protection locked="0"/>
    </xf>
    <xf numFmtId="4" fontId="3" fillId="0" borderId="13" xfId="0" applyNumberFormat="1" applyFont="1" applyFill="1" applyBorder="1" applyAlignment="1" applyProtection="1">
      <alignment horizontal="center" vertical="center"/>
      <protection locked="0"/>
    </xf>
    <xf numFmtId="4" fontId="3" fillId="0" borderId="7" xfId="0" applyNumberFormat="1" applyFont="1" applyFill="1" applyBorder="1" applyAlignment="1" applyProtection="1">
      <alignment horizontal="center" vertical="center"/>
      <protection locked="0"/>
    </xf>
    <xf numFmtId="4" fontId="3" fillId="0" borderId="4" xfId="0" applyNumberFormat="1" applyFont="1" applyFill="1" applyBorder="1" applyAlignment="1">
      <alignment horizontal="center" vertical="center" wrapText="1"/>
    </xf>
    <xf numFmtId="4" fontId="3" fillId="0" borderId="13"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0" fontId="3" fillId="0" borderId="3" xfId="0" applyNumberFormat="1" applyFont="1" applyFill="1" applyBorder="1" applyAlignment="1">
      <alignment horizontal="left" vertical="center" wrapText="1"/>
    </xf>
    <xf numFmtId="0" fontId="3" fillId="0" borderId="2" xfId="0" applyNumberFormat="1" applyFont="1" applyFill="1" applyBorder="1" applyAlignment="1">
      <alignment horizontal="left" vertical="center" wrapText="1"/>
    </xf>
    <xf numFmtId="49" fontId="3" fillId="0" borderId="3" xfId="0" applyNumberFormat="1" applyFont="1" applyFill="1" applyBorder="1" applyAlignment="1">
      <alignment horizontal="left" vertical="center" wrapText="1"/>
    </xf>
    <xf numFmtId="49" fontId="3" fillId="0" borderId="5" xfId="0" applyNumberFormat="1" applyFont="1" applyFill="1" applyBorder="1" applyAlignment="1">
      <alignment horizontal="left" vertical="center" wrapText="1"/>
    </xf>
    <xf numFmtId="4" fontId="3" fillId="0" borderId="3" xfId="0" applyNumberFormat="1" applyFont="1" applyFill="1" applyBorder="1" applyAlignment="1">
      <alignment horizontal="center" vertical="center" wrapText="1"/>
    </xf>
    <xf numFmtId="4" fontId="3" fillId="0" borderId="5"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xf>
    <xf numFmtId="49" fontId="3" fillId="0" borderId="9" xfId="0" applyNumberFormat="1" applyFont="1" applyFill="1" applyBorder="1" applyAlignment="1">
      <alignment horizontal="left" vertical="center" wrapText="1"/>
    </xf>
    <xf numFmtId="49" fontId="3" fillId="0" borderId="15" xfId="0" applyNumberFormat="1" applyFont="1" applyFill="1" applyBorder="1" applyAlignment="1">
      <alignment horizontal="left" vertical="center" wrapText="1"/>
    </xf>
    <xf numFmtId="49" fontId="3" fillId="0" borderId="6" xfId="0" applyNumberFormat="1" applyFont="1" applyFill="1" applyBorder="1" applyAlignment="1">
      <alignment horizontal="left" vertical="center" wrapText="1"/>
    </xf>
    <xf numFmtId="49" fontId="3" fillId="0" borderId="10" xfId="0" applyNumberFormat="1" applyFont="1" applyFill="1" applyBorder="1" applyAlignment="1">
      <alignment horizontal="left" vertical="center" wrapText="1"/>
    </xf>
    <xf numFmtId="49" fontId="3" fillId="0" borderId="0" xfId="0" applyNumberFormat="1" applyFont="1" applyFill="1" applyBorder="1" applyAlignment="1">
      <alignment horizontal="left" vertical="center" wrapText="1"/>
    </xf>
    <xf numFmtId="49" fontId="3" fillId="0" borderId="14" xfId="0" applyNumberFormat="1" applyFont="1" applyFill="1" applyBorder="1" applyAlignment="1">
      <alignment horizontal="left" vertical="center" wrapText="1"/>
    </xf>
    <xf numFmtId="49" fontId="3" fillId="0" borderId="8" xfId="0" applyNumberFormat="1" applyFont="1" applyFill="1" applyBorder="1" applyAlignment="1">
      <alignment horizontal="left" vertical="center" wrapText="1"/>
    </xf>
    <xf numFmtId="49" fontId="3" fillId="0" borderId="12" xfId="0" applyNumberFormat="1" applyFont="1" applyFill="1" applyBorder="1" applyAlignment="1">
      <alignment horizontal="left" vertical="center" wrapText="1"/>
    </xf>
    <xf numFmtId="49" fontId="3" fillId="0" borderId="11"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49" fontId="3" fillId="2" borderId="3" xfId="0" applyNumberFormat="1" applyFont="1" applyFill="1" applyBorder="1" applyAlignment="1">
      <alignment horizontal="left" vertical="center" wrapText="1"/>
    </xf>
    <xf numFmtId="49" fontId="3" fillId="2" borderId="5" xfId="0" applyNumberFormat="1" applyFont="1" applyFill="1" applyBorder="1" applyAlignment="1">
      <alignment horizontal="left" vertical="center" wrapText="1"/>
    </xf>
    <xf numFmtId="49" fontId="3" fillId="2" borderId="2" xfId="0" applyNumberFormat="1" applyFont="1" applyFill="1" applyBorder="1" applyAlignment="1">
      <alignment horizontal="left" vertical="center" wrapText="1"/>
    </xf>
    <xf numFmtId="3" fontId="4" fillId="0" borderId="3" xfId="0" applyNumberFormat="1" applyFont="1" applyFill="1" applyBorder="1" applyAlignment="1">
      <alignment horizontal="center" vertical="center" wrapText="1"/>
    </xf>
    <xf numFmtId="3" fontId="4" fillId="0" borderId="5" xfId="0" applyNumberFormat="1" applyFont="1" applyFill="1" applyBorder="1" applyAlignment="1">
      <alignment horizontal="center" vertical="center" wrapText="1"/>
    </xf>
    <xf numFmtId="3" fontId="3" fillId="0" borderId="4" xfId="0" applyNumberFormat="1" applyFont="1" applyFill="1" applyBorder="1" applyAlignment="1">
      <alignment horizontal="center" vertical="center" wrapText="1"/>
    </xf>
    <xf numFmtId="3" fontId="3" fillId="0" borderId="13" xfId="0" applyNumberFormat="1" applyFont="1" applyFill="1" applyBorder="1" applyAlignment="1">
      <alignment horizontal="center" vertical="center" wrapText="1"/>
    </xf>
    <xf numFmtId="3" fontId="3" fillId="0" borderId="7" xfId="0" applyNumberFormat="1" applyFont="1" applyFill="1" applyBorder="1" applyAlignment="1">
      <alignment horizontal="center" vertical="center" wrapText="1"/>
    </xf>
    <xf numFmtId="49" fontId="3" fillId="2" borderId="9" xfId="0" applyNumberFormat="1" applyFont="1" applyFill="1" applyBorder="1" applyAlignment="1">
      <alignment horizontal="left" vertical="center" wrapText="1"/>
    </xf>
    <xf numFmtId="49" fontId="3" fillId="2" borderId="15" xfId="0" applyNumberFormat="1" applyFont="1" applyFill="1" applyBorder="1" applyAlignment="1">
      <alignment horizontal="left" vertical="center" wrapText="1"/>
    </xf>
    <xf numFmtId="49" fontId="3" fillId="2" borderId="6" xfId="0" applyNumberFormat="1" applyFont="1" applyFill="1" applyBorder="1" applyAlignment="1">
      <alignment horizontal="left" vertical="center" wrapText="1"/>
    </xf>
    <xf numFmtId="4" fontId="3" fillId="0" borderId="3" xfId="0" applyNumberFormat="1" applyFont="1" applyFill="1" applyBorder="1" applyAlignment="1">
      <alignment horizontal="center" vertical="center"/>
    </xf>
    <xf numFmtId="4" fontId="3" fillId="0" borderId="5" xfId="0" applyNumberFormat="1" applyFont="1" applyFill="1" applyBorder="1" applyAlignment="1">
      <alignment horizontal="center" vertical="center"/>
    </xf>
    <xf numFmtId="164" fontId="3" fillId="0" borderId="4" xfId="0" applyNumberFormat="1" applyFont="1" applyFill="1" applyBorder="1" applyAlignment="1">
      <alignment horizontal="center" vertical="center" wrapText="1"/>
    </xf>
    <xf numFmtId="164" fontId="3" fillId="0" borderId="13" xfId="0" applyNumberFormat="1" applyFont="1" applyFill="1" applyBorder="1" applyAlignment="1">
      <alignment horizontal="center" vertical="center" wrapText="1"/>
    </xf>
    <xf numFmtId="164" fontId="3" fillId="0" borderId="7" xfId="0" applyNumberFormat="1" applyFont="1" applyFill="1" applyBorder="1" applyAlignment="1">
      <alignment horizontal="center" vertical="center" wrapText="1"/>
    </xf>
    <xf numFmtId="0" fontId="3" fillId="0" borderId="0" xfId="0" applyFont="1" applyFill="1" applyAlignment="1">
      <alignment horizontal="left"/>
    </xf>
    <xf numFmtId="49" fontId="3" fillId="0" borderId="0" xfId="0" applyNumberFormat="1" applyFont="1" applyFill="1" applyBorder="1" applyAlignment="1">
      <alignment horizontal="center" vertical="center" wrapText="1"/>
    </xf>
    <xf numFmtId="49" fontId="22"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center" vertical="center" wrapText="1"/>
    </xf>
    <xf numFmtId="49" fontId="4" fillId="2" borderId="3" xfId="0" applyNumberFormat="1" applyFont="1" applyFill="1" applyBorder="1" applyAlignment="1">
      <alignment horizontal="left" vertical="center" wrapText="1"/>
    </xf>
    <xf numFmtId="49" fontId="4" fillId="2" borderId="5" xfId="0" applyNumberFormat="1" applyFont="1" applyFill="1" applyBorder="1" applyAlignment="1">
      <alignment horizontal="left" vertical="center" wrapText="1"/>
    </xf>
    <xf numFmtId="49" fontId="4" fillId="2" borderId="2" xfId="0" applyNumberFormat="1" applyFont="1" applyFill="1" applyBorder="1" applyAlignment="1">
      <alignment horizontal="left" vertical="center" wrapText="1"/>
    </xf>
    <xf numFmtId="49" fontId="3" fillId="0" borderId="2" xfId="0" applyNumberFormat="1" applyFont="1" applyFill="1" applyBorder="1" applyAlignment="1">
      <alignment horizontal="left" vertical="center" wrapText="1"/>
    </xf>
    <xf numFmtId="1" fontId="4" fillId="0" borderId="3" xfId="0" applyNumberFormat="1" applyFont="1" applyFill="1" applyBorder="1" applyAlignment="1">
      <alignment horizontal="center" vertical="center" wrapText="1"/>
    </xf>
    <xf numFmtId="1" fontId="4" fillId="0" borderId="2" xfId="0" applyNumberFormat="1" applyFont="1" applyFill="1" applyBorder="1" applyAlignment="1">
      <alignment horizontal="center" vertical="center" wrapText="1"/>
    </xf>
    <xf numFmtId="49" fontId="3" fillId="0" borderId="9"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1" xfId="0"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49" fontId="3" fillId="2" borderId="3" xfId="0" applyNumberFormat="1" applyFont="1" applyFill="1" applyBorder="1" applyAlignment="1">
      <alignment vertical="center" wrapText="1"/>
    </xf>
    <xf numFmtId="49" fontId="3" fillId="2" borderId="5" xfId="0" applyNumberFormat="1" applyFont="1" applyFill="1" applyBorder="1" applyAlignment="1">
      <alignment vertical="center" wrapText="1"/>
    </xf>
    <xf numFmtId="49" fontId="3" fillId="2" borderId="2" xfId="0" applyNumberFormat="1" applyFont="1" applyFill="1" applyBorder="1" applyAlignment="1">
      <alignment vertical="center" wrapText="1"/>
    </xf>
    <xf numFmtId="0" fontId="3" fillId="0" borderId="9" xfId="0" applyNumberFormat="1" applyFont="1" applyFill="1" applyBorder="1" applyAlignment="1">
      <alignment vertical="center" wrapText="1"/>
    </xf>
    <xf numFmtId="0" fontId="3" fillId="0" borderId="6" xfId="0" applyNumberFormat="1" applyFont="1" applyFill="1" applyBorder="1" applyAlignment="1">
      <alignment vertical="center" wrapText="1"/>
    </xf>
    <xf numFmtId="0" fontId="3" fillId="0" borderId="10" xfId="0" applyNumberFormat="1" applyFont="1" applyFill="1" applyBorder="1" applyAlignment="1">
      <alignment vertical="center" wrapText="1"/>
    </xf>
    <xf numFmtId="0" fontId="3" fillId="0" borderId="14" xfId="0" applyNumberFormat="1" applyFont="1" applyFill="1" applyBorder="1" applyAlignment="1">
      <alignment vertical="center" wrapText="1"/>
    </xf>
    <xf numFmtId="0" fontId="3" fillId="0" borderId="8" xfId="0" applyNumberFormat="1" applyFont="1" applyFill="1" applyBorder="1" applyAlignment="1">
      <alignment vertical="center" wrapText="1"/>
    </xf>
    <xf numFmtId="0" fontId="3" fillId="0" borderId="11" xfId="0" applyNumberFormat="1" applyFont="1" applyFill="1" applyBorder="1" applyAlignment="1">
      <alignment vertical="center" wrapText="1"/>
    </xf>
    <xf numFmtId="4" fontId="3" fillId="0" borderId="2" xfId="0" applyNumberFormat="1" applyFont="1" applyFill="1" applyBorder="1" applyAlignment="1">
      <alignment horizontal="center" vertical="center" wrapText="1"/>
    </xf>
    <xf numFmtId="0" fontId="3" fillId="2" borderId="3" xfId="0" applyNumberFormat="1" applyFont="1" applyFill="1" applyBorder="1" applyAlignment="1">
      <alignment horizontal="left" vertical="center" wrapText="1"/>
    </xf>
    <xf numFmtId="0" fontId="3" fillId="2" borderId="2"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4" fontId="3" fillId="0" borderId="4" xfId="0" applyNumberFormat="1" applyFont="1" applyFill="1" applyBorder="1" applyAlignment="1" applyProtection="1">
      <alignment horizontal="center" vertical="center" wrapText="1"/>
      <protection locked="0"/>
    </xf>
    <xf numFmtId="4" fontId="3" fillId="0" borderId="13" xfId="0" applyNumberFormat="1" applyFont="1" applyFill="1" applyBorder="1" applyAlignment="1" applyProtection="1">
      <alignment horizontal="center" vertical="center" wrapText="1"/>
      <protection locked="0"/>
    </xf>
    <xf numFmtId="4" fontId="3" fillId="0" borderId="7" xfId="0" applyNumberFormat="1" applyFont="1" applyFill="1" applyBorder="1" applyAlignment="1" applyProtection="1">
      <alignment horizontal="center" vertical="center" wrapText="1"/>
      <protection locked="0"/>
    </xf>
    <xf numFmtId="4" fontId="3" fillId="0" borderId="1" xfId="0" applyNumberFormat="1" applyFont="1" applyFill="1" applyBorder="1" applyAlignment="1" applyProtection="1">
      <alignment horizontal="center" vertical="center"/>
      <protection locked="0"/>
    </xf>
    <xf numFmtId="0" fontId="3" fillId="0" borderId="0" xfId="0" applyFont="1" applyFill="1" applyBorder="1" applyAlignment="1">
      <alignment horizontal="center"/>
    </xf>
    <xf numFmtId="0" fontId="2" fillId="0" borderId="6" xfId="0" applyFont="1" applyFill="1" applyBorder="1" applyAlignment="1">
      <alignment horizontal="left" vertical="center" wrapText="1"/>
    </xf>
    <xf numFmtId="49" fontId="4" fillId="0" borderId="3" xfId="0" applyNumberFormat="1" applyFont="1" applyFill="1" applyBorder="1" applyAlignment="1">
      <alignment horizontal="left" vertical="center" wrapText="1"/>
    </xf>
    <xf numFmtId="49" fontId="4" fillId="0" borderId="5" xfId="0" applyNumberFormat="1" applyFont="1" applyFill="1" applyBorder="1" applyAlignment="1">
      <alignment horizontal="left" vertical="center" wrapText="1"/>
    </xf>
    <xf numFmtId="49" fontId="4" fillId="0" borderId="2" xfId="0" applyNumberFormat="1" applyFont="1" applyFill="1" applyBorder="1" applyAlignment="1">
      <alignment horizontal="left" vertical="center" wrapText="1"/>
    </xf>
    <xf numFmtId="0" fontId="3" fillId="0" borderId="4" xfId="0" applyNumberFormat="1" applyFont="1" applyFill="1" applyBorder="1" applyAlignment="1" applyProtection="1">
      <alignment horizontal="left" vertical="center" wrapText="1"/>
      <protection locked="0"/>
    </xf>
    <xf numFmtId="0" fontId="3" fillId="0" borderId="13" xfId="0" applyNumberFormat="1" applyFont="1" applyFill="1" applyBorder="1" applyAlignment="1" applyProtection="1">
      <alignment horizontal="left" vertical="center" wrapText="1"/>
      <protection locked="0"/>
    </xf>
    <xf numFmtId="0" fontId="3" fillId="0" borderId="7" xfId="0" applyNumberFormat="1" applyFont="1" applyFill="1" applyBorder="1" applyAlignment="1" applyProtection="1">
      <alignment horizontal="left" vertical="center" wrapText="1"/>
      <protection locked="0"/>
    </xf>
    <xf numFmtId="3"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left" vertical="center" wrapText="1"/>
    </xf>
    <xf numFmtId="0" fontId="4" fillId="0" borderId="5" xfId="0" applyNumberFormat="1" applyFont="1" applyFill="1" applyBorder="1" applyAlignment="1">
      <alignment horizontal="left" vertical="center" wrapText="1"/>
    </xf>
    <xf numFmtId="0" fontId="4" fillId="0" borderId="2" xfId="0" applyNumberFormat="1"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0" xfId="0" applyFont="1" applyFill="1" applyBorder="1" applyAlignment="1">
      <alignment horizontal="left" vertical="center" wrapText="1"/>
    </xf>
    <xf numFmtId="165" fontId="4" fillId="0" borderId="1" xfId="0" applyNumberFormat="1" applyFont="1" applyFill="1" applyBorder="1" applyAlignment="1">
      <alignment horizontal="center" vertical="center" wrapText="1"/>
    </xf>
    <xf numFmtId="4" fontId="4" fillId="0" borderId="1" xfId="0" applyNumberFormat="1" applyFont="1" applyFill="1" applyBorder="1" applyAlignment="1">
      <alignment horizontal="left" vertical="center" wrapText="1"/>
    </xf>
    <xf numFmtId="4" fontId="4" fillId="0" borderId="7" xfId="0" applyNumberFormat="1" applyFont="1" applyFill="1" applyBorder="1" applyAlignment="1">
      <alignment horizontal="center"/>
    </xf>
    <xf numFmtId="4" fontId="4" fillId="0" borderId="1" xfId="0" applyNumberFormat="1" applyFont="1" applyFill="1" applyBorder="1"/>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AA383"/>
  <sheetViews>
    <sheetView tabSelected="1" view="pageBreakPreview" topLeftCell="D6" zoomScale="40" zoomScaleNormal="70" zoomScaleSheetLayoutView="40" workbookViewId="0">
      <selection activeCell="P303" sqref="P303"/>
    </sheetView>
  </sheetViews>
  <sheetFormatPr defaultRowHeight="12.5"/>
  <cols>
    <col min="1" max="1" width="8.26953125" style="1" customWidth="1"/>
    <col min="2" max="2" width="55.26953125" style="1" customWidth="1"/>
    <col min="3" max="3" width="2.1796875" style="1" hidden="1" customWidth="1"/>
    <col min="4" max="4" width="17" style="1" customWidth="1"/>
    <col min="5" max="5" width="18.453125" style="1" customWidth="1"/>
    <col min="6" max="6" width="42.26953125" style="1" customWidth="1"/>
    <col min="7" max="7" width="18.54296875" style="1" customWidth="1"/>
    <col min="8" max="8" width="18.81640625" style="1" customWidth="1"/>
    <col min="9" max="9" width="17.26953125" style="1" customWidth="1"/>
    <col min="10" max="16" width="16.453125" style="1" customWidth="1"/>
    <col min="17" max="17" width="85.90625" style="1" customWidth="1"/>
    <col min="18" max="22" width="8.7265625" style="1" customWidth="1"/>
    <col min="23" max="23" width="7.7265625" style="1" customWidth="1"/>
    <col min="24" max="25" width="9.453125" style="119" customWidth="1"/>
    <col min="26" max="26" width="8.7265625" style="119" customWidth="1"/>
    <col min="27" max="27" width="8.7265625" style="1" customWidth="1"/>
    <col min="28" max="16384" width="8.7265625" style="1"/>
  </cols>
  <sheetData>
    <row r="1" spans="1:27" ht="18.75" hidden="1" customHeight="1">
      <c r="A1" s="10"/>
      <c r="B1" s="10"/>
      <c r="C1" s="10"/>
      <c r="D1" s="10"/>
      <c r="E1" s="10"/>
      <c r="F1" s="10"/>
      <c r="G1" s="10"/>
      <c r="H1" s="10"/>
      <c r="I1" s="10"/>
      <c r="J1" s="10"/>
      <c r="K1" s="10"/>
      <c r="L1" s="10"/>
      <c r="M1" s="10"/>
      <c r="N1" s="10"/>
      <c r="O1" s="10"/>
      <c r="P1" s="10"/>
      <c r="Q1" s="10"/>
      <c r="R1" s="11"/>
      <c r="S1" s="11"/>
      <c r="T1" s="11"/>
      <c r="U1" s="11"/>
      <c r="V1" s="11"/>
    </row>
    <row r="2" spans="1:27" ht="15.5" hidden="1">
      <c r="A2" s="10"/>
      <c r="B2" s="10"/>
      <c r="C2" s="10"/>
      <c r="D2" s="10"/>
      <c r="E2" s="10"/>
      <c r="F2" s="10"/>
      <c r="G2" s="10"/>
      <c r="H2" s="10"/>
      <c r="I2" s="10"/>
      <c r="J2" s="10"/>
      <c r="K2" s="10"/>
      <c r="L2" s="10"/>
      <c r="M2" s="10"/>
      <c r="N2" s="10"/>
      <c r="O2" s="10"/>
      <c r="P2" s="10"/>
      <c r="Q2" s="10"/>
      <c r="R2" s="280"/>
      <c r="S2" s="280"/>
      <c r="T2" s="280"/>
      <c r="U2" s="50"/>
      <c r="V2" s="50"/>
    </row>
    <row r="3" spans="1:27" ht="40.5" hidden="1" customHeight="1">
      <c r="A3" s="10"/>
      <c r="B3" s="10"/>
      <c r="C3" s="10"/>
      <c r="D3" s="10"/>
      <c r="E3" s="10"/>
      <c r="F3" s="10"/>
      <c r="G3" s="10"/>
      <c r="H3" s="10"/>
      <c r="I3" s="10"/>
      <c r="J3" s="10"/>
      <c r="K3" s="10"/>
      <c r="L3" s="10"/>
      <c r="M3" s="10"/>
      <c r="N3" s="10"/>
      <c r="O3" s="10"/>
      <c r="P3" s="10"/>
      <c r="Q3" s="10"/>
      <c r="R3" s="281"/>
      <c r="S3" s="281"/>
      <c r="T3" s="281"/>
      <c r="U3" s="51"/>
      <c r="V3" s="51"/>
    </row>
    <row r="4" spans="1:27" ht="15.5" hidden="1">
      <c r="A4" s="282"/>
      <c r="B4" s="282"/>
      <c r="C4" s="282"/>
      <c r="D4" s="282"/>
      <c r="E4" s="282"/>
      <c r="F4" s="282"/>
      <c r="G4" s="282"/>
      <c r="H4" s="282"/>
      <c r="I4" s="282"/>
      <c r="J4" s="282"/>
      <c r="K4" s="282"/>
      <c r="L4" s="282"/>
      <c r="M4" s="282"/>
      <c r="N4" s="282"/>
      <c r="O4" s="282"/>
      <c r="P4" s="282"/>
      <c r="Q4" s="282"/>
      <c r="R4" s="282"/>
      <c r="S4" s="282"/>
      <c r="T4" s="282"/>
      <c r="U4" s="11"/>
      <c r="V4" s="11"/>
    </row>
    <row r="5" spans="1:27" ht="21" hidden="1" customHeight="1">
      <c r="A5" s="283"/>
      <c r="B5" s="283"/>
      <c r="C5" s="283"/>
      <c r="D5" s="283"/>
      <c r="E5" s="283"/>
      <c r="F5" s="283"/>
      <c r="G5" s="283"/>
      <c r="H5" s="283"/>
      <c r="I5" s="283"/>
      <c r="J5" s="283"/>
      <c r="K5" s="283"/>
      <c r="L5" s="283"/>
      <c r="M5" s="283"/>
      <c r="N5" s="283"/>
      <c r="O5" s="283"/>
      <c r="P5" s="283"/>
      <c r="Q5" s="283"/>
      <c r="R5" s="283"/>
      <c r="S5" s="283"/>
      <c r="T5" s="283"/>
      <c r="U5" s="52"/>
      <c r="V5" s="52"/>
      <c r="W5" s="3"/>
      <c r="X5" s="124"/>
      <c r="Y5" s="124"/>
      <c r="Z5" s="124"/>
      <c r="AA5" s="3"/>
    </row>
    <row r="6" spans="1:27" ht="21" customHeight="1">
      <c r="A6" s="284" t="s">
        <v>131</v>
      </c>
      <c r="B6" s="284"/>
      <c r="C6" s="284"/>
      <c r="D6" s="284"/>
      <c r="E6" s="284"/>
      <c r="F6" s="284"/>
      <c r="G6" s="284"/>
      <c r="H6" s="284"/>
      <c r="I6" s="284"/>
      <c r="J6" s="284"/>
      <c r="K6" s="284"/>
      <c r="L6" s="284"/>
      <c r="M6" s="284"/>
      <c r="N6" s="284"/>
      <c r="O6" s="284"/>
      <c r="P6" s="284"/>
      <c r="Q6" s="284"/>
      <c r="R6" s="284"/>
      <c r="S6" s="284"/>
      <c r="T6" s="284"/>
      <c r="U6" s="52"/>
      <c r="V6" s="52"/>
      <c r="W6" s="3"/>
      <c r="X6" s="125"/>
      <c r="Y6" s="125"/>
      <c r="Z6" s="125"/>
      <c r="AA6" s="3"/>
    </row>
    <row r="7" spans="1:27" ht="21" customHeight="1">
      <c r="A7" s="284" t="s">
        <v>132</v>
      </c>
      <c r="B7" s="284"/>
      <c r="C7" s="284"/>
      <c r="D7" s="284"/>
      <c r="E7" s="284"/>
      <c r="F7" s="284"/>
      <c r="G7" s="284"/>
      <c r="H7" s="284"/>
      <c r="I7" s="284"/>
      <c r="J7" s="284"/>
      <c r="K7" s="284"/>
      <c r="L7" s="284"/>
      <c r="M7" s="284"/>
      <c r="N7" s="284"/>
      <c r="O7" s="284"/>
      <c r="P7" s="284"/>
      <c r="Q7" s="284"/>
      <c r="R7" s="284"/>
      <c r="S7" s="284"/>
      <c r="T7" s="284"/>
      <c r="U7" s="52"/>
      <c r="V7" s="52"/>
      <c r="W7" s="3"/>
      <c r="X7" s="125"/>
      <c r="Y7" s="125"/>
      <c r="Z7" s="125"/>
      <c r="AA7" s="3"/>
    </row>
    <row r="8" spans="1:27" ht="19.5" customHeight="1">
      <c r="A8" s="284" t="s">
        <v>133</v>
      </c>
      <c r="B8" s="284"/>
      <c r="C8" s="284"/>
      <c r="D8" s="284"/>
      <c r="E8" s="284"/>
      <c r="F8" s="284"/>
      <c r="G8" s="284"/>
      <c r="H8" s="284"/>
      <c r="I8" s="284"/>
      <c r="J8" s="284"/>
      <c r="K8" s="284"/>
      <c r="L8" s="284"/>
      <c r="M8" s="284"/>
      <c r="N8" s="284"/>
      <c r="O8" s="284"/>
      <c r="P8" s="284"/>
      <c r="Q8" s="284"/>
      <c r="R8" s="284"/>
      <c r="S8" s="284"/>
      <c r="T8" s="284"/>
      <c r="U8" s="52"/>
      <c r="V8" s="52"/>
      <c r="W8" s="3"/>
      <c r="X8" s="125"/>
      <c r="Y8" s="125"/>
      <c r="Z8" s="125"/>
      <c r="AA8" s="3"/>
    </row>
    <row r="9" spans="1:27" ht="23.5" customHeight="1">
      <c r="A9" s="284" t="s">
        <v>20</v>
      </c>
      <c r="B9" s="284"/>
      <c r="C9" s="284"/>
      <c r="D9" s="284"/>
      <c r="E9" s="284"/>
      <c r="F9" s="284"/>
      <c r="G9" s="284"/>
      <c r="H9" s="284"/>
      <c r="I9" s="284"/>
      <c r="J9" s="284"/>
      <c r="K9" s="284"/>
      <c r="L9" s="284"/>
      <c r="M9" s="284"/>
      <c r="N9" s="284"/>
      <c r="O9" s="284"/>
      <c r="P9" s="284"/>
      <c r="Q9" s="284"/>
      <c r="R9" s="284"/>
      <c r="S9" s="284"/>
      <c r="T9" s="284"/>
      <c r="U9" s="52"/>
      <c r="V9" s="52"/>
      <c r="W9" s="3"/>
      <c r="X9" s="125"/>
      <c r="Y9" s="125"/>
      <c r="Z9" s="125"/>
      <c r="AA9" s="3"/>
    </row>
    <row r="10" spans="1:27" ht="21" customHeight="1">
      <c r="A10" s="284" t="s">
        <v>289</v>
      </c>
      <c r="B10" s="284"/>
      <c r="C10" s="284"/>
      <c r="D10" s="284"/>
      <c r="E10" s="284"/>
      <c r="F10" s="284"/>
      <c r="G10" s="284"/>
      <c r="H10" s="284"/>
      <c r="I10" s="284"/>
      <c r="J10" s="284"/>
      <c r="K10" s="284"/>
      <c r="L10" s="284"/>
      <c r="M10" s="284"/>
      <c r="N10" s="284"/>
      <c r="O10" s="284"/>
      <c r="P10" s="284"/>
      <c r="Q10" s="284"/>
      <c r="R10" s="284"/>
      <c r="S10" s="284"/>
      <c r="T10" s="284"/>
      <c r="U10" s="52"/>
      <c r="V10" s="52"/>
      <c r="W10" s="3"/>
      <c r="X10" s="125"/>
      <c r="Y10" s="125"/>
      <c r="Z10" s="125"/>
      <c r="AA10" s="3"/>
    </row>
    <row r="11" spans="1:27" ht="15.5">
      <c r="A11" s="10"/>
      <c r="B11" s="10"/>
      <c r="C11" s="10"/>
      <c r="D11" s="10"/>
      <c r="E11" s="10"/>
      <c r="F11" s="10"/>
      <c r="G11" s="10"/>
      <c r="H11" s="285"/>
      <c r="I11" s="285"/>
      <c r="J11" s="285"/>
      <c r="K11" s="285"/>
      <c r="L11" s="10"/>
      <c r="M11" s="10"/>
      <c r="N11" s="10"/>
      <c r="O11" s="10"/>
      <c r="P11" s="10"/>
      <c r="Q11" s="12"/>
      <c r="R11" s="13"/>
      <c r="S11" s="13"/>
      <c r="T11" s="10"/>
      <c r="U11" s="10"/>
      <c r="V11" s="10"/>
      <c r="X11" s="126"/>
      <c r="Y11" s="126"/>
      <c r="Z11" s="126"/>
    </row>
    <row r="12" spans="1:27" s="2" customFormat="1" ht="34.5" customHeight="1">
      <c r="A12" s="166" t="s">
        <v>0</v>
      </c>
      <c r="B12" s="225" t="s">
        <v>166</v>
      </c>
      <c r="C12" s="226"/>
      <c r="D12" s="185" t="s">
        <v>169</v>
      </c>
      <c r="E12" s="186"/>
      <c r="F12" s="186"/>
      <c r="G12" s="186"/>
      <c r="H12" s="186"/>
      <c r="I12" s="186"/>
      <c r="J12" s="186"/>
      <c r="K12" s="186"/>
      <c r="L12" s="186"/>
      <c r="M12" s="186"/>
      <c r="N12" s="186"/>
      <c r="O12" s="186"/>
      <c r="P12" s="187"/>
      <c r="Q12" s="185" t="s">
        <v>10</v>
      </c>
      <c r="R12" s="186"/>
      <c r="S12" s="186"/>
      <c r="T12" s="186"/>
      <c r="U12" s="186"/>
      <c r="V12" s="186"/>
      <c r="W12" s="186"/>
      <c r="X12" s="186"/>
      <c r="Y12" s="186"/>
      <c r="Z12" s="187"/>
    </row>
    <row r="13" spans="1:27" s="2" customFormat="1" ht="38.25" customHeight="1">
      <c r="A13" s="167"/>
      <c r="B13" s="227"/>
      <c r="C13" s="228"/>
      <c r="D13" s="179" t="s">
        <v>168</v>
      </c>
      <c r="E13" s="179"/>
      <c r="F13" s="166" t="s">
        <v>6</v>
      </c>
      <c r="G13" s="225" t="s">
        <v>9</v>
      </c>
      <c r="H13" s="286"/>
      <c r="I13" s="286"/>
      <c r="J13" s="286"/>
      <c r="K13" s="286"/>
      <c r="L13" s="286"/>
      <c r="M13" s="286"/>
      <c r="N13" s="286"/>
      <c r="O13" s="286"/>
      <c r="P13" s="226"/>
      <c r="Q13" s="167" t="s">
        <v>1</v>
      </c>
      <c r="R13" s="167" t="s">
        <v>3</v>
      </c>
      <c r="S13" s="185" t="s">
        <v>63</v>
      </c>
      <c r="T13" s="186"/>
      <c r="U13" s="186"/>
      <c r="V13" s="186"/>
      <c r="W13" s="186"/>
      <c r="X13" s="186"/>
      <c r="Y13" s="186"/>
      <c r="Z13" s="187"/>
    </row>
    <row r="14" spans="1:27" s="2" customFormat="1" ht="16.5" customHeight="1">
      <c r="A14" s="167"/>
      <c r="B14" s="227"/>
      <c r="C14" s="228"/>
      <c r="D14" s="166" t="s">
        <v>167</v>
      </c>
      <c r="E14" s="166" t="s">
        <v>115</v>
      </c>
      <c r="F14" s="167"/>
      <c r="G14" s="225" t="s">
        <v>2</v>
      </c>
      <c r="H14" s="226"/>
      <c r="I14" s="225">
        <v>2021</v>
      </c>
      <c r="J14" s="226"/>
      <c r="K14" s="225">
        <v>2022</v>
      </c>
      <c r="L14" s="286"/>
      <c r="M14" s="225">
        <v>2023</v>
      </c>
      <c r="N14" s="226"/>
      <c r="O14" s="225">
        <v>2024</v>
      </c>
      <c r="P14" s="226"/>
      <c r="Q14" s="167"/>
      <c r="R14" s="167"/>
      <c r="S14" s="179">
        <v>2021</v>
      </c>
      <c r="T14" s="179"/>
      <c r="U14" s="179">
        <v>2022</v>
      </c>
      <c r="V14" s="179"/>
      <c r="W14" s="225">
        <v>2023</v>
      </c>
      <c r="X14" s="226"/>
      <c r="Y14" s="225">
        <v>2024</v>
      </c>
      <c r="Z14" s="226"/>
    </row>
    <row r="15" spans="1:27" s="2" customFormat="1" ht="29.5" customHeight="1">
      <c r="A15" s="167"/>
      <c r="B15" s="227"/>
      <c r="C15" s="228"/>
      <c r="D15" s="167"/>
      <c r="E15" s="167"/>
      <c r="F15" s="167"/>
      <c r="G15" s="229"/>
      <c r="H15" s="230"/>
      <c r="I15" s="229"/>
      <c r="J15" s="230"/>
      <c r="K15" s="229"/>
      <c r="L15" s="287"/>
      <c r="M15" s="229"/>
      <c r="N15" s="230"/>
      <c r="O15" s="229"/>
      <c r="P15" s="230"/>
      <c r="Q15" s="167"/>
      <c r="R15" s="167"/>
      <c r="S15" s="179"/>
      <c r="T15" s="179"/>
      <c r="U15" s="179"/>
      <c r="V15" s="179"/>
      <c r="W15" s="229"/>
      <c r="X15" s="230"/>
      <c r="Y15" s="229"/>
      <c r="Z15" s="230"/>
    </row>
    <row r="16" spans="1:27" s="2" customFormat="1" ht="49.5" customHeight="1">
      <c r="A16" s="168"/>
      <c r="B16" s="229"/>
      <c r="C16" s="230"/>
      <c r="D16" s="168"/>
      <c r="E16" s="168"/>
      <c r="F16" s="168"/>
      <c r="G16" s="150" t="s">
        <v>116</v>
      </c>
      <c r="H16" s="150" t="s">
        <v>117</v>
      </c>
      <c r="I16" s="154" t="str">
        <f>G16</f>
        <v>План</v>
      </c>
      <c r="J16" s="154" t="str">
        <f>H16</f>
        <v>Факт</v>
      </c>
      <c r="K16" s="154" t="s">
        <v>116</v>
      </c>
      <c r="L16" s="154" t="s">
        <v>117</v>
      </c>
      <c r="M16" s="150" t="s">
        <v>116</v>
      </c>
      <c r="N16" s="150" t="s">
        <v>117</v>
      </c>
      <c r="O16" s="150" t="s">
        <v>116</v>
      </c>
      <c r="P16" s="150" t="s">
        <v>117</v>
      </c>
      <c r="Q16" s="232"/>
      <c r="R16" s="232"/>
      <c r="S16" s="151" t="str">
        <f>I16</f>
        <v>План</v>
      </c>
      <c r="T16" s="151" t="str">
        <f>J16</f>
        <v>Факт</v>
      </c>
      <c r="U16" s="150" t="s">
        <v>116</v>
      </c>
      <c r="V16" s="150" t="s">
        <v>117</v>
      </c>
      <c r="W16" s="155" t="s">
        <v>116</v>
      </c>
      <c r="X16" s="150" t="s">
        <v>117</v>
      </c>
      <c r="Y16" s="150" t="s">
        <v>116</v>
      </c>
      <c r="Z16" s="120" t="s">
        <v>117</v>
      </c>
    </row>
    <row r="17" spans="1:26" s="2" customFormat="1" ht="19.5" customHeight="1">
      <c r="A17" s="150">
        <v>1</v>
      </c>
      <c r="B17" s="185">
        <v>2</v>
      </c>
      <c r="C17" s="187"/>
      <c r="D17" s="157">
        <v>3</v>
      </c>
      <c r="E17" s="157">
        <v>4</v>
      </c>
      <c r="F17" s="157">
        <v>5</v>
      </c>
      <c r="G17" s="157">
        <v>6</v>
      </c>
      <c r="H17" s="157">
        <v>7</v>
      </c>
      <c r="I17" s="157">
        <v>8</v>
      </c>
      <c r="J17" s="157">
        <v>9</v>
      </c>
      <c r="K17" s="157">
        <v>10</v>
      </c>
      <c r="L17" s="157">
        <v>11</v>
      </c>
      <c r="M17" s="157">
        <v>12</v>
      </c>
      <c r="N17" s="157">
        <v>13</v>
      </c>
      <c r="O17" s="157">
        <v>14</v>
      </c>
      <c r="P17" s="157">
        <v>15</v>
      </c>
      <c r="Q17" s="157">
        <v>16</v>
      </c>
      <c r="R17" s="157">
        <v>17</v>
      </c>
      <c r="S17" s="157">
        <v>18</v>
      </c>
      <c r="T17" s="157">
        <v>19</v>
      </c>
      <c r="U17" s="157">
        <v>20</v>
      </c>
      <c r="V17" s="157">
        <v>21</v>
      </c>
      <c r="W17" s="118">
        <v>22</v>
      </c>
      <c r="X17" s="109">
        <v>23</v>
      </c>
      <c r="Y17" s="109">
        <v>24</v>
      </c>
      <c r="Z17" s="120">
        <v>25</v>
      </c>
    </row>
    <row r="18" spans="1:26" s="4" customFormat="1" ht="30.75" customHeight="1">
      <c r="A18" s="185" t="s">
        <v>16</v>
      </c>
      <c r="B18" s="186"/>
      <c r="C18" s="186"/>
      <c r="D18" s="186"/>
      <c r="E18" s="186"/>
      <c r="F18" s="186"/>
      <c r="G18" s="186"/>
      <c r="H18" s="186"/>
      <c r="I18" s="186"/>
      <c r="J18" s="186"/>
      <c r="K18" s="186"/>
      <c r="L18" s="186"/>
      <c r="M18" s="186"/>
      <c r="N18" s="186"/>
      <c r="O18" s="186"/>
      <c r="P18" s="186"/>
      <c r="Q18" s="186"/>
      <c r="R18" s="186"/>
      <c r="S18" s="186"/>
      <c r="T18" s="186"/>
      <c r="U18" s="186"/>
      <c r="V18" s="186"/>
      <c r="W18" s="186"/>
      <c r="X18" s="186"/>
      <c r="Y18" s="186"/>
      <c r="Z18" s="187"/>
    </row>
    <row r="19" spans="1:26" s="5" customFormat="1" ht="34.5" customHeight="1">
      <c r="A19" s="185" t="s">
        <v>73</v>
      </c>
      <c r="B19" s="186"/>
      <c r="C19" s="186"/>
      <c r="D19" s="186"/>
      <c r="E19" s="186"/>
      <c r="F19" s="186"/>
      <c r="G19" s="186"/>
      <c r="H19" s="186"/>
      <c r="I19" s="186"/>
      <c r="J19" s="186"/>
      <c r="K19" s="186"/>
      <c r="L19" s="186"/>
      <c r="M19" s="186"/>
      <c r="N19" s="186"/>
      <c r="O19" s="186"/>
      <c r="P19" s="186"/>
      <c r="Q19" s="186"/>
      <c r="R19" s="186"/>
      <c r="S19" s="186"/>
      <c r="T19" s="186"/>
      <c r="U19" s="186"/>
      <c r="V19" s="186"/>
      <c r="W19" s="186"/>
      <c r="X19" s="186"/>
      <c r="Y19" s="186"/>
      <c r="Z19" s="187"/>
    </row>
    <row r="20" spans="1:26" s="5" customFormat="1" ht="30.75" customHeight="1">
      <c r="A20" s="185" t="s">
        <v>72</v>
      </c>
      <c r="B20" s="186"/>
      <c r="C20" s="186"/>
      <c r="D20" s="186"/>
      <c r="E20" s="186"/>
      <c r="F20" s="186"/>
      <c r="G20" s="186"/>
      <c r="H20" s="186"/>
      <c r="I20" s="186"/>
      <c r="J20" s="186"/>
      <c r="K20" s="186"/>
      <c r="L20" s="186"/>
      <c r="M20" s="186"/>
      <c r="N20" s="186"/>
      <c r="O20" s="186"/>
      <c r="P20" s="186"/>
      <c r="Q20" s="186"/>
      <c r="R20" s="186"/>
      <c r="S20" s="186"/>
      <c r="T20" s="186"/>
      <c r="U20" s="186"/>
      <c r="V20" s="186"/>
      <c r="W20" s="186"/>
      <c r="X20" s="186"/>
      <c r="Y20" s="186"/>
      <c r="Z20" s="187"/>
    </row>
    <row r="21" spans="1:26" s="6" customFormat="1" ht="30" customHeight="1">
      <c r="A21" s="185" t="s">
        <v>87</v>
      </c>
      <c r="B21" s="186"/>
      <c r="C21" s="186"/>
      <c r="D21" s="186"/>
      <c r="E21" s="186"/>
      <c r="F21" s="186"/>
      <c r="G21" s="186"/>
      <c r="H21" s="186"/>
      <c r="I21" s="186"/>
      <c r="J21" s="186"/>
      <c r="K21" s="186"/>
      <c r="L21" s="186"/>
      <c r="M21" s="186"/>
      <c r="N21" s="186"/>
      <c r="O21" s="186"/>
      <c r="P21" s="186"/>
      <c r="Q21" s="186"/>
      <c r="R21" s="186"/>
      <c r="S21" s="186"/>
      <c r="T21" s="186"/>
      <c r="U21" s="186"/>
      <c r="V21" s="186"/>
      <c r="W21" s="186"/>
      <c r="X21" s="186"/>
      <c r="Y21" s="186"/>
      <c r="Z21" s="187"/>
    </row>
    <row r="22" spans="1:26" ht="17.5" customHeight="1">
      <c r="A22" s="185" t="s">
        <v>21</v>
      </c>
      <c r="B22" s="186"/>
      <c r="C22" s="186"/>
      <c r="D22" s="186"/>
      <c r="E22" s="186"/>
      <c r="F22" s="186"/>
      <c r="G22" s="186"/>
      <c r="H22" s="186"/>
      <c r="I22" s="186"/>
      <c r="J22" s="186"/>
      <c r="K22" s="186"/>
      <c r="L22" s="186"/>
      <c r="M22" s="186"/>
      <c r="N22" s="186"/>
      <c r="O22" s="186"/>
      <c r="P22" s="186"/>
      <c r="Q22" s="186"/>
      <c r="R22" s="186"/>
      <c r="S22" s="186"/>
      <c r="T22" s="186"/>
      <c r="U22" s="186"/>
      <c r="V22" s="186"/>
      <c r="W22" s="186"/>
      <c r="X22" s="186"/>
      <c r="Y22" s="186"/>
      <c r="Z22" s="187"/>
    </row>
    <row r="23" spans="1:26" ht="29.25" customHeight="1">
      <c r="A23" s="152" t="s">
        <v>61</v>
      </c>
      <c r="B23" s="185" t="s">
        <v>55</v>
      </c>
      <c r="C23" s="186"/>
      <c r="D23" s="186"/>
      <c r="E23" s="186"/>
      <c r="F23" s="186"/>
      <c r="G23" s="186"/>
      <c r="H23" s="186"/>
      <c r="I23" s="186"/>
      <c r="J23" s="186"/>
      <c r="K23" s="186"/>
      <c r="L23" s="186"/>
      <c r="M23" s="186"/>
      <c r="N23" s="186"/>
      <c r="O23" s="186"/>
      <c r="P23" s="186"/>
      <c r="Q23" s="186"/>
      <c r="R23" s="186"/>
      <c r="S23" s="186"/>
      <c r="T23" s="186"/>
      <c r="U23" s="186"/>
      <c r="V23" s="186"/>
      <c r="W23" s="186"/>
      <c r="X23" s="186"/>
      <c r="Y23" s="186"/>
      <c r="Z23" s="187"/>
    </row>
    <row r="24" spans="1:26" ht="27" customHeight="1">
      <c r="A24" s="175" t="s">
        <v>59</v>
      </c>
      <c r="B24" s="171" t="s">
        <v>145</v>
      </c>
      <c r="C24" s="235"/>
      <c r="D24" s="175" t="s">
        <v>290</v>
      </c>
      <c r="E24" s="167" t="s">
        <v>62</v>
      </c>
      <c r="F24" s="152" t="s">
        <v>7</v>
      </c>
      <c r="G24" s="54">
        <f>G29+G34+G39+G44+G55+G61+G76+G81+G86+G91+G96+G101+G106+G111+G116+G121+G126+G131+G136+G141+G146+G151+G156+G161+G171+G176+G49+G71+G181+G186+G166</f>
        <v>2459838694.27</v>
      </c>
      <c r="H24" s="54">
        <f>H29+H34+H39+H44+H55+H61+H76+H81+H86+H91+H96+H101+H106+H111+H116+H121+H126+H131+H136+H141+H146+H151+H156+H161+H171+H176+H49+H71+H181+H186+H166</f>
        <v>2450403345.7900004</v>
      </c>
      <c r="I24" s="54">
        <f>I29+I34+I39+I44+I55+I61+I76+I81+I86+I91+I96+I101+I106+I111+I116+I121+I126+I131+I136+I141+I146+I151+I156+I161</f>
        <v>503345247.95000005</v>
      </c>
      <c r="J24" s="54">
        <f>J25+J26+J27+J28</f>
        <v>501605767.23000002</v>
      </c>
      <c r="K24" s="54">
        <f t="shared" ref="K24:L28" si="0">K29+K34+K39+K44+K55+K61+K76+K81+K86+K91+K96+K101+K106+K111+K116+K121+K126+K131+K136+K141+K146+K151+K156+K161</f>
        <v>595203460.77999997</v>
      </c>
      <c r="L24" s="54">
        <f t="shared" si="0"/>
        <v>592614349.32000005</v>
      </c>
      <c r="M24" s="54">
        <f t="shared" ref="M24:N26" si="1">M29+M34+M39+M44+M55+M61+M76+M81+M86+M91+M96+M101+M106+M111+M116+M121+M126+M131+M136+M141+M146+M151+M156+M161+M171+M176</f>
        <v>616222828.28999996</v>
      </c>
      <c r="N24" s="54">
        <f t="shared" si="1"/>
        <v>614610419.65999997</v>
      </c>
      <c r="O24" s="54">
        <f>O29+O34+O39+O44+O55+O61+O76+O81+O86+O91+O96+O101+O106+O111+O116+O121+O126+O131+O136+O141+O146+O151+O156+O161+O171+O176+O71+O181+O186+O49+O166</f>
        <v>745067157.25</v>
      </c>
      <c r="P24" s="54">
        <f>P29+P34+P39+P44+P55+P61+P76+P81+P86+P91+P96+P101+P106+P111+P116+P121+P126+P131+P136+P141+P146+P151+P156+P161+P171+P176+P71+P181+P186+P49+P166</f>
        <v>741572809.57999992</v>
      </c>
      <c r="Q24" s="167" t="s">
        <v>8</v>
      </c>
      <c r="R24" s="167" t="s">
        <v>8</v>
      </c>
      <c r="S24" s="167" t="s">
        <v>8</v>
      </c>
      <c r="T24" s="167" t="s">
        <v>8</v>
      </c>
      <c r="U24" s="168" t="s">
        <v>8</v>
      </c>
      <c r="V24" s="168" t="s">
        <v>8</v>
      </c>
      <c r="W24" s="229" t="s">
        <v>8</v>
      </c>
      <c r="X24" s="179" t="s">
        <v>8</v>
      </c>
      <c r="Y24" s="166" t="s">
        <v>8</v>
      </c>
      <c r="Z24" s="166" t="s">
        <v>8</v>
      </c>
    </row>
    <row r="25" spans="1:26" ht="49.5" customHeight="1">
      <c r="A25" s="279"/>
      <c r="B25" s="234"/>
      <c r="C25" s="235"/>
      <c r="D25" s="169"/>
      <c r="E25" s="167"/>
      <c r="F25" s="159" t="s">
        <v>79</v>
      </c>
      <c r="G25" s="54">
        <f t="shared" ref="G25:H26" si="2">G30+G35+G40+G45+G56+G62+G77+G82+G87+G92+G97+G102+G107+G112+G117+G122+G127+G132+G137+G142+G147+G152+G157+G162+G172+G177+G50+G72+G182+G187+G167</f>
        <v>582299430.70000005</v>
      </c>
      <c r="H25" s="54">
        <f t="shared" si="2"/>
        <v>577528285.42999983</v>
      </c>
      <c r="I25" s="40">
        <f>I30+I35+I45+I56+I62+I77+I82+I87+I92+I97+I102+I107+I112+I117+I122+I127+I132+I137+I40</f>
        <v>112912041.45999998</v>
      </c>
      <c r="J25" s="40">
        <f>J30+J35+J45+J56+J62+J77+J82+J87+J92+J97+J102+J107+J112+J117+J122+J127+J132+J137+J40</f>
        <v>112779070.28999998</v>
      </c>
      <c r="K25" s="54">
        <f t="shared" si="0"/>
        <v>128789203.11000001</v>
      </c>
      <c r="L25" s="54">
        <f t="shared" si="0"/>
        <v>128764147.67000002</v>
      </c>
      <c r="M25" s="54">
        <f t="shared" si="1"/>
        <v>151498217.78999996</v>
      </c>
      <c r="N25" s="54">
        <f t="shared" si="1"/>
        <v>150023638.16999996</v>
      </c>
      <c r="O25" s="54">
        <f t="shared" ref="O25:P26" si="3">O30+O35+O40+O45+O56+O62+O77+O82+O87+O92+O97+O102+O107+O112+O117+O122+O127+O132+O137+O142+O147+O152+O157+O162+O172+O177+O72+O182+O187+O50+O167</f>
        <v>189099968.34</v>
      </c>
      <c r="P25" s="54">
        <f t="shared" si="3"/>
        <v>185961429.29999998</v>
      </c>
      <c r="Q25" s="270"/>
      <c r="R25" s="270"/>
      <c r="S25" s="167"/>
      <c r="T25" s="270"/>
      <c r="U25" s="179"/>
      <c r="V25" s="179"/>
      <c r="W25" s="185"/>
      <c r="X25" s="179"/>
      <c r="Y25" s="167"/>
      <c r="Z25" s="167"/>
    </row>
    <row r="26" spans="1:26" ht="42.75" customHeight="1">
      <c r="A26" s="279"/>
      <c r="B26" s="234"/>
      <c r="C26" s="235"/>
      <c r="D26" s="169"/>
      <c r="E26" s="167"/>
      <c r="F26" s="159" t="s">
        <v>80</v>
      </c>
      <c r="G26" s="54">
        <f t="shared" si="2"/>
        <v>1877539263.5700004</v>
      </c>
      <c r="H26" s="54">
        <f t="shared" si="2"/>
        <v>1872875060.3600001</v>
      </c>
      <c r="I26" s="40">
        <f>I31+I36+I46+I57+I63+I78+I83+I88+I93+I98+I103+I108+I113+I118+I123+I128+I133+I138</f>
        <v>390433206.49000007</v>
      </c>
      <c r="J26" s="40">
        <f>J31+J36+J46+J57+J63+J78+J83+J88+J93+J98+J103+J108+J113+J118+J123+J128+J133+J138</f>
        <v>388826696.94000006</v>
      </c>
      <c r="K26" s="54">
        <f t="shared" si="0"/>
        <v>466414257.66999996</v>
      </c>
      <c r="L26" s="54">
        <f t="shared" si="0"/>
        <v>463850201.64999992</v>
      </c>
      <c r="M26" s="54">
        <f t="shared" si="1"/>
        <v>464724610.5</v>
      </c>
      <c r="N26" s="54">
        <f t="shared" si="1"/>
        <v>464586781.49000001</v>
      </c>
      <c r="O26" s="54">
        <f t="shared" si="3"/>
        <v>555967188.91000009</v>
      </c>
      <c r="P26" s="54">
        <f t="shared" si="3"/>
        <v>555611380.28000009</v>
      </c>
      <c r="Q26" s="270"/>
      <c r="R26" s="270"/>
      <c r="S26" s="167"/>
      <c r="T26" s="270"/>
      <c r="U26" s="179"/>
      <c r="V26" s="179"/>
      <c r="W26" s="185"/>
      <c r="X26" s="179"/>
      <c r="Y26" s="167"/>
      <c r="Z26" s="167"/>
    </row>
    <row r="27" spans="1:26" ht="36.75" customHeight="1">
      <c r="A27" s="279"/>
      <c r="B27" s="234"/>
      <c r="C27" s="235"/>
      <c r="D27" s="169"/>
      <c r="E27" s="167"/>
      <c r="F27" s="159" t="s">
        <v>81</v>
      </c>
      <c r="G27" s="40">
        <f>G32+G37+G47+G58+G64+G79+G84+G89+G94+G99+G104+G109+G114+G119+G124+G129+G134+G139+G42</f>
        <v>0</v>
      </c>
      <c r="H27" s="40">
        <f>H32+H37+H47+H58+H64+H79+H84+H89+H94+H99+H104+H109+H114+H119+H124+H129+H134+H139+H42</f>
        <v>0</v>
      </c>
      <c r="I27" s="40">
        <v>0</v>
      </c>
      <c r="J27" s="40">
        <v>0</v>
      </c>
      <c r="K27" s="54">
        <f t="shared" si="0"/>
        <v>0</v>
      </c>
      <c r="L27" s="54">
        <f t="shared" si="0"/>
        <v>0</v>
      </c>
      <c r="M27" s="40">
        <v>0</v>
      </c>
      <c r="N27" s="40">
        <v>0</v>
      </c>
      <c r="O27" s="40">
        <v>0</v>
      </c>
      <c r="P27" s="40">
        <v>0</v>
      </c>
      <c r="Q27" s="270"/>
      <c r="R27" s="270"/>
      <c r="S27" s="167"/>
      <c r="T27" s="270"/>
      <c r="U27" s="179"/>
      <c r="V27" s="179"/>
      <c r="W27" s="185"/>
      <c r="X27" s="179"/>
      <c r="Y27" s="167"/>
      <c r="Z27" s="167"/>
    </row>
    <row r="28" spans="1:26" ht="40.5" customHeight="1">
      <c r="A28" s="279"/>
      <c r="B28" s="236"/>
      <c r="C28" s="237"/>
      <c r="D28" s="169"/>
      <c r="E28" s="168"/>
      <c r="F28" s="159" t="s">
        <v>14</v>
      </c>
      <c r="G28" s="40">
        <f>G33+G38+G48+G59+G65+G80+G85+G90+G95+G100+G105+G110+G115+G120+G125+G130+G135+G140+G43</f>
        <v>0</v>
      </c>
      <c r="H28" s="40">
        <f>H33+H38+H48+H59+H65+H80+H85+H90+H95+H100+H105+H110+H115+H120+H125+H130+H135+H140+H43</f>
        <v>0</v>
      </c>
      <c r="I28" s="40">
        <v>0</v>
      </c>
      <c r="J28" s="40">
        <v>0</v>
      </c>
      <c r="K28" s="54">
        <f t="shared" si="0"/>
        <v>0</v>
      </c>
      <c r="L28" s="54">
        <f t="shared" si="0"/>
        <v>0</v>
      </c>
      <c r="M28" s="40">
        <v>0</v>
      </c>
      <c r="N28" s="40">
        <v>0</v>
      </c>
      <c r="O28" s="40">
        <v>0</v>
      </c>
      <c r="P28" s="40">
        <v>0</v>
      </c>
      <c r="Q28" s="271"/>
      <c r="R28" s="271"/>
      <c r="S28" s="168"/>
      <c r="T28" s="271"/>
      <c r="U28" s="179"/>
      <c r="V28" s="179"/>
      <c r="W28" s="185"/>
      <c r="X28" s="179"/>
      <c r="Y28" s="168"/>
      <c r="Z28" s="168"/>
    </row>
    <row r="29" spans="1:26" ht="29.25" customHeight="1">
      <c r="A29" s="179" t="s">
        <v>36</v>
      </c>
      <c r="B29" s="288" t="s">
        <v>210</v>
      </c>
      <c r="C29" s="288"/>
      <c r="D29" s="169" t="s">
        <v>290</v>
      </c>
      <c r="E29" s="173" t="s">
        <v>62</v>
      </c>
      <c r="F29" s="159" t="s">
        <v>7</v>
      </c>
      <c r="G29" s="32">
        <f>I29+K29+M29+O29</f>
        <v>208082163.63000003</v>
      </c>
      <c r="H29" s="32">
        <f>J29+L29+N29+P29</f>
        <v>207143265.77000001</v>
      </c>
      <c r="I29" s="35">
        <f>I30+I31</f>
        <v>41105621.280000001</v>
      </c>
      <c r="J29" s="35">
        <f>J30+J31</f>
        <v>41103821.280000001</v>
      </c>
      <c r="K29" s="35">
        <f>K30</f>
        <v>49136583.520000003</v>
      </c>
      <c r="L29" s="35">
        <f>L30</f>
        <v>49136583.520000003</v>
      </c>
      <c r="M29" s="35">
        <f t="shared" ref="M29:P29" si="4">M30</f>
        <v>55241084.810000002</v>
      </c>
      <c r="N29" s="35">
        <f t="shared" si="4"/>
        <v>54627820.210000001</v>
      </c>
      <c r="O29" s="407">
        <f>O30</f>
        <v>62598874.020000003</v>
      </c>
      <c r="P29" s="32">
        <f t="shared" si="4"/>
        <v>62275040.759999998</v>
      </c>
      <c r="Q29" s="209" t="s">
        <v>32</v>
      </c>
      <c r="R29" s="166" t="s">
        <v>5</v>
      </c>
      <c r="S29" s="166">
        <v>36.25</v>
      </c>
      <c r="T29" s="264">
        <v>36.1</v>
      </c>
      <c r="U29" s="259">
        <v>36.25</v>
      </c>
      <c r="V29" s="259">
        <v>36.25</v>
      </c>
      <c r="W29" s="255">
        <v>42</v>
      </c>
      <c r="X29" s="259">
        <v>42</v>
      </c>
      <c r="Y29" s="264">
        <v>36.9</v>
      </c>
      <c r="Z29" s="264">
        <v>36.9</v>
      </c>
    </row>
    <row r="30" spans="1:26" ht="49.5" customHeight="1">
      <c r="A30" s="179"/>
      <c r="B30" s="288"/>
      <c r="C30" s="288"/>
      <c r="D30" s="169"/>
      <c r="E30" s="174"/>
      <c r="F30" s="159" t="s">
        <v>79</v>
      </c>
      <c r="G30" s="26">
        <f>I30+K30+M30+O30</f>
        <v>208082163.63000003</v>
      </c>
      <c r="H30" s="26">
        <f>J30+L30+N30+P30</f>
        <v>207143265.77000001</v>
      </c>
      <c r="I30" s="24">
        <v>41105621.280000001</v>
      </c>
      <c r="J30" s="24">
        <v>41103821.280000001</v>
      </c>
      <c r="K30" s="30">
        <v>49136583.520000003</v>
      </c>
      <c r="L30" s="30">
        <v>49136583.520000003</v>
      </c>
      <c r="M30" s="30">
        <v>55241084.810000002</v>
      </c>
      <c r="N30" s="30">
        <v>54627820.210000001</v>
      </c>
      <c r="O30" s="30">
        <v>62598874.020000003</v>
      </c>
      <c r="P30" s="30">
        <v>62275040.759999998</v>
      </c>
      <c r="Q30" s="210"/>
      <c r="R30" s="167"/>
      <c r="S30" s="167"/>
      <c r="T30" s="265"/>
      <c r="U30" s="259"/>
      <c r="V30" s="259"/>
      <c r="W30" s="255"/>
      <c r="X30" s="259"/>
      <c r="Y30" s="265"/>
      <c r="Z30" s="265"/>
    </row>
    <row r="31" spans="1:26" ht="39" customHeight="1">
      <c r="A31" s="179"/>
      <c r="B31" s="288"/>
      <c r="C31" s="288"/>
      <c r="D31" s="169"/>
      <c r="E31" s="174"/>
      <c r="F31" s="159" t="s">
        <v>80</v>
      </c>
      <c r="G31" s="32">
        <f t="shared" ref="G31" si="5">G32+G33+M31</f>
        <v>0</v>
      </c>
      <c r="H31" s="40">
        <f t="shared" ref="H31:H43" si="6">SUM(J31:J31)</f>
        <v>0</v>
      </c>
      <c r="I31" s="24">
        <v>0</v>
      </c>
      <c r="J31" s="24">
        <v>0</v>
      </c>
      <c r="K31" s="30">
        <v>0</v>
      </c>
      <c r="L31" s="30">
        <v>0</v>
      </c>
      <c r="M31" s="30">
        <v>0</v>
      </c>
      <c r="N31" s="30">
        <v>0</v>
      </c>
      <c r="O31" s="30">
        <v>0</v>
      </c>
      <c r="P31" s="30">
        <v>0</v>
      </c>
      <c r="Q31" s="210"/>
      <c r="R31" s="167"/>
      <c r="S31" s="167"/>
      <c r="T31" s="265"/>
      <c r="U31" s="259"/>
      <c r="V31" s="259"/>
      <c r="W31" s="255"/>
      <c r="X31" s="259"/>
      <c r="Y31" s="265"/>
      <c r="Z31" s="265"/>
    </row>
    <row r="32" spans="1:26" ht="34.5" customHeight="1">
      <c r="A32" s="179"/>
      <c r="B32" s="288"/>
      <c r="C32" s="288"/>
      <c r="D32" s="169"/>
      <c r="E32" s="174"/>
      <c r="F32" s="159" t="s">
        <v>81</v>
      </c>
      <c r="G32" s="42">
        <v>0</v>
      </c>
      <c r="H32" s="40">
        <f t="shared" si="6"/>
        <v>0</v>
      </c>
      <c r="I32" s="24">
        <v>0</v>
      </c>
      <c r="J32" s="24">
        <v>0</v>
      </c>
      <c r="K32" s="30">
        <v>0</v>
      </c>
      <c r="L32" s="30">
        <v>0</v>
      </c>
      <c r="M32" s="30">
        <v>0</v>
      </c>
      <c r="N32" s="30">
        <v>0</v>
      </c>
      <c r="O32" s="30">
        <v>0</v>
      </c>
      <c r="P32" s="30">
        <v>0</v>
      </c>
      <c r="Q32" s="210"/>
      <c r="R32" s="167"/>
      <c r="S32" s="167"/>
      <c r="T32" s="265"/>
      <c r="U32" s="259"/>
      <c r="V32" s="259"/>
      <c r="W32" s="255"/>
      <c r="X32" s="259"/>
      <c r="Y32" s="265"/>
      <c r="Z32" s="265"/>
    </row>
    <row r="33" spans="1:26" ht="39" customHeight="1">
      <c r="A33" s="179"/>
      <c r="B33" s="288"/>
      <c r="C33" s="288"/>
      <c r="D33" s="169"/>
      <c r="E33" s="175"/>
      <c r="F33" s="159" t="s">
        <v>14</v>
      </c>
      <c r="G33" s="42">
        <v>0</v>
      </c>
      <c r="H33" s="40">
        <f t="shared" si="6"/>
        <v>0</v>
      </c>
      <c r="I33" s="24">
        <v>0</v>
      </c>
      <c r="J33" s="24">
        <v>0</v>
      </c>
      <c r="K33" s="30">
        <v>0</v>
      </c>
      <c r="L33" s="30">
        <v>0</v>
      </c>
      <c r="M33" s="30">
        <v>0</v>
      </c>
      <c r="N33" s="30">
        <v>0</v>
      </c>
      <c r="O33" s="30">
        <v>0</v>
      </c>
      <c r="P33" s="30">
        <v>0</v>
      </c>
      <c r="Q33" s="211"/>
      <c r="R33" s="168"/>
      <c r="S33" s="168"/>
      <c r="T33" s="266"/>
      <c r="U33" s="259"/>
      <c r="V33" s="259"/>
      <c r="W33" s="255"/>
      <c r="X33" s="259"/>
      <c r="Y33" s="266"/>
      <c r="Z33" s="266"/>
    </row>
    <row r="34" spans="1:26" ht="31" customHeight="1">
      <c r="A34" s="173" t="s">
        <v>37</v>
      </c>
      <c r="B34" s="170" t="s">
        <v>211</v>
      </c>
      <c r="C34" s="206"/>
      <c r="D34" s="169" t="s">
        <v>290</v>
      </c>
      <c r="E34" s="173" t="s">
        <v>62</v>
      </c>
      <c r="F34" s="159" t="s">
        <v>7</v>
      </c>
      <c r="G34" s="40">
        <f>I34+K34+M34+O34</f>
        <v>297956247.19</v>
      </c>
      <c r="H34" s="40">
        <f>J34+L34+N34+P34</f>
        <v>295956828.95000005</v>
      </c>
      <c r="I34" s="17">
        <f>I35+I36</f>
        <v>58005961.920000002</v>
      </c>
      <c r="J34" s="17">
        <f>SUM(J35:J38)</f>
        <v>57930217.899999999</v>
      </c>
      <c r="K34" s="22">
        <f t="shared" ref="K34:P34" si="7">K35</f>
        <v>64427012.969999999</v>
      </c>
      <c r="L34" s="22">
        <f t="shared" si="7"/>
        <v>64427012.969999999</v>
      </c>
      <c r="M34" s="22">
        <f t="shared" si="7"/>
        <v>77181446.670000002</v>
      </c>
      <c r="N34" s="22">
        <f t="shared" si="7"/>
        <v>76709273.980000004</v>
      </c>
      <c r="O34" s="26">
        <f t="shared" si="7"/>
        <v>98341825.629999995</v>
      </c>
      <c r="P34" s="26">
        <f t="shared" si="7"/>
        <v>96890324.099999994</v>
      </c>
      <c r="Q34" s="209" t="s">
        <v>33</v>
      </c>
      <c r="R34" s="166" t="s">
        <v>5</v>
      </c>
      <c r="S34" s="166">
        <v>97.4</v>
      </c>
      <c r="T34" s="267">
        <v>97.9</v>
      </c>
      <c r="U34" s="203">
        <v>97.7</v>
      </c>
      <c r="V34" s="203">
        <v>97.7</v>
      </c>
      <c r="W34" s="257">
        <v>100</v>
      </c>
      <c r="X34" s="203">
        <v>100</v>
      </c>
      <c r="Y34" s="267">
        <v>97.7</v>
      </c>
      <c r="Z34" s="267">
        <v>97.4</v>
      </c>
    </row>
    <row r="35" spans="1:26" ht="47.25" customHeight="1">
      <c r="A35" s="174"/>
      <c r="B35" s="171"/>
      <c r="C35" s="207"/>
      <c r="D35" s="169"/>
      <c r="E35" s="174"/>
      <c r="F35" s="159" t="s">
        <v>79</v>
      </c>
      <c r="G35" s="40">
        <f>I35+K35+M35+O35</f>
        <v>297956247.19</v>
      </c>
      <c r="H35" s="40">
        <f>J35+L35+N35+P35</f>
        <v>295956828.95000005</v>
      </c>
      <c r="I35" s="17">
        <v>58005961.920000002</v>
      </c>
      <c r="J35" s="17">
        <v>57930217.899999999</v>
      </c>
      <c r="K35" s="22">
        <v>64427012.969999999</v>
      </c>
      <c r="L35" s="22">
        <v>64427012.969999999</v>
      </c>
      <c r="M35" s="22">
        <v>77181446.670000002</v>
      </c>
      <c r="N35" s="22">
        <v>76709273.980000004</v>
      </c>
      <c r="O35" s="22">
        <v>98341825.629999995</v>
      </c>
      <c r="P35" s="22">
        <v>96890324.099999994</v>
      </c>
      <c r="Q35" s="210"/>
      <c r="R35" s="167"/>
      <c r="S35" s="167"/>
      <c r="T35" s="268"/>
      <c r="U35" s="203"/>
      <c r="V35" s="203"/>
      <c r="W35" s="257"/>
      <c r="X35" s="203"/>
      <c r="Y35" s="268"/>
      <c r="Z35" s="268"/>
    </row>
    <row r="36" spans="1:26" ht="39.75" customHeight="1">
      <c r="A36" s="174"/>
      <c r="B36" s="171"/>
      <c r="C36" s="207"/>
      <c r="D36" s="169"/>
      <c r="E36" s="174"/>
      <c r="F36" s="159" t="s">
        <v>80</v>
      </c>
      <c r="G36" s="40">
        <f t="shared" ref="G36" si="8">I36+K36+M36</f>
        <v>0</v>
      </c>
      <c r="H36" s="26">
        <f t="shared" si="6"/>
        <v>0</v>
      </c>
      <c r="I36" s="17">
        <v>0</v>
      </c>
      <c r="J36" s="17">
        <v>0</v>
      </c>
      <c r="K36" s="22">
        <v>0</v>
      </c>
      <c r="L36" s="22">
        <v>0</v>
      </c>
      <c r="M36" s="22">
        <v>0</v>
      </c>
      <c r="N36" s="22">
        <v>0</v>
      </c>
      <c r="O36" s="22">
        <v>0</v>
      </c>
      <c r="P36" s="22">
        <v>0</v>
      </c>
      <c r="Q36" s="210"/>
      <c r="R36" s="167"/>
      <c r="S36" s="167"/>
      <c r="T36" s="268"/>
      <c r="U36" s="203"/>
      <c r="V36" s="203"/>
      <c r="W36" s="257"/>
      <c r="X36" s="203"/>
      <c r="Y36" s="268"/>
      <c r="Z36" s="268"/>
    </row>
    <row r="37" spans="1:26" ht="35.25" customHeight="1">
      <c r="A37" s="174"/>
      <c r="B37" s="171"/>
      <c r="C37" s="207"/>
      <c r="D37" s="169"/>
      <c r="E37" s="174"/>
      <c r="F37" s="159" t="s">
        <v>81</v>
      </c>
      <c r="G37" s="40">
        <v>0</v>
      </c>
      <c r="H37" s="26">
        <f t="shared" si="6"/>
        <v>0</v>
      </c>
      <c r="I37" s="17">
        <v>0</v>
      </c>
      <c r="J37" s="17">
        <v>0</v>
      </c>
      <c r="K37" s="22">
        <v>0</v>
      </c>
      <c r="L37" s="22">
        <v>0</v>
      </c>
      <c r="M37" s="22">
        <v>0</v>
      </c>
      <c r="N37" s="22">
        <v>0</v>
      </c>
      <c r="O37" s="22">
        <v>0</v>
      </c>
      <c r="P37" s="22">
        <v>0</v>
      </c>
      <c r="Q37" s="210"/>
      <c r="R37" s="167"/>
      <c r="S37" s="167"/>
      <c r="T37" s="268"/>
      <c r="U37" s="203"/>
      <c r="V37" s="203"/>
      <c r="W37" s="257"/>
      <c r="X37" s="203"/>
      <c r="Y37" s="268"/>
      <c r="Z37" s="268"/>
    </row>
    <row r="38" spans="1:26" ht="30.75" customHeight="1">
      <c r="A38" s="175"/>
      <c r="B38" s="172"/>
      <c r="C38" s="208"/>
      <c r="D38" s="169"/>
      <c r="E38" s="175"/>
      <c r="F38" s="159" t="s">
        <v>14</v>
      </c>
      <c r="G38" s="40">
        <v>0</v>
      </c>
      <c r="H38" s="26">
        <f t="shared" si="6"/>
        <v>0</v>
      </c>
      <c r="I38" s="17">
        <v>0</v>
      </c>
      <c r="J38" s="17">
        <v>0</v>
      </c>
      <c r="K38" s="22">
        <v>0</v>
      </c>
      <c r="L38" s="22">
        <v>0</v>
      </c>
      <c r="M38" s="22">
        <v>0</v>
      </c>
      <c r="N38" s="22">
        <v>0</v>
      </c>
      <c r="O38" s="22">
        <v>0</v>
      </c>
      <c r="P38" s="22">
        <v>0</v>
      </c>
      <c r="Q38" s="211"/>
      <c r="R38" s="168"/>
      <c r="S38" s="168"/>
      <c r="T38" s="269"/>
      <c r="U38" s="203"/>
      <c r="V38" s="203"/>
      <c r="W38" s="257"/>
      <c r="X38" s="203"/>
      <c r="Y38" s="269"/>
      <c r="Z38" s="269"/>
    </row>
    <row r="39" spans="1:26" ht="34.5" customHeight="1">
      <c r="A39" s="173" t="s">
        <v>38</v>
      </c>
      <c r="B39" s="170" t="s">
        <v>212</v>
      </c>
      <c r="C39" s="206"/>
      <c r="D39" s="169" t="s">
        <v>290</v>
      </c>
      <c r="E39" s="173" t="s">
        <v>62</v>
      </c>
      <c r="F39" s="159" t="s">
        <v>7</v>
      </c>
      <c r="G39" s="40">
        <f>I39+K39+M39+O39</f>
        <v>11983885.449999999</v>
      </c>
      <c r="H39" s="40">
        <f>J39+L39+N39+P39</f>
        <v>11671521.600000001</v>
      </c>
      <c r="I39" s="17">
        <v>1745716.57</v>
      </c>
      <c r="J39" s="17">
        <f>SUM(J40:J43)</f>
        <v>1745716.57</v>
      </c>
      <c r="K39" s="22">
        <f t="shared" ref="K39:P39" si="9">K40</f>
        <v>2162674.34</v>
      </c>
      <c r="L39" s="22">
        <f t="shared" si="9"/>
        <v>2162674.34</v>
      </c>
      <c r="M39" s="22">
        <f t="shared" si="9"/>
        <v>3122341.15</v>
      </c>
      <c r="N39" s="22">
        <f t="shared" si="9"/>
        <v>3118926.37</v>
      </c>
      <c r="O39" s="26">
        <f t="shared" si="9"/>
        <v>4953153.3899999997</v>
      </c>
      <c r="P39" s="26">
        <f t="shared" si="9"/>
        <v>4644204.32</v>
      </c>
      <c r="Q39" s="209" t="s">
        <v>88</v>
      </c>
      <c r="R39" s="166" t="s">
        <v>5</v>
      </c>
      <c r="S39" s="264">
        <v>100</v>
      </c>
      <c r="T39" s="244">
        <v>100</v>
      </c>
      <c r="U39" s="256">
        <v>100</v>
      </c>
      <c r="V39" s="256">
        <v>100</v>
      </c>
      <c r="W39" s="258">
        <v>100</v>
      </c>
      <c r="X39" s="256">
        <v>100</v>
      </c>
      <c r="Y39" s="244">
        <v>100</v>
      </c>
      <c r="Z39" s="244">
        <v>100</v>
      </c>
    </row>
    <row r="40" spans="1:26" ht="51.75" customHeight="1">
      <c r="A40" s="174"/>
      <c r="B40" s="171"/>
      <c r="C40" s="207"/>
      <c r="D40" s="169"/>
      <c r="E40" s="174"/>
      <c r="F40" s="159" t="s">
        <v>79</v>
      </c>
      <c r="G40" s="40">
        <f>I40+K40+M40+O40</f>
        <v>11983885.449999999</v>
      </c>
      <c r="H40" s="40">
        <f>J40+L40+N40+P40</f>
        <v>11671521.600000001</v>
      </c>
      <c r="I40" s="17">
        <v>1745716.57</v>
      </c>
      <c r="J40" s="17">
        <v>1745716.57</v>
      </c>
      <c r="K40" s="22">
        <v>2162674.34</v>
      </c>
      <c r="L40" s="22">
        <v>2162674.34</v>
      </c>
      <c r="M40" s="22">
        <v>3122341.15</v>
      </c>
      <c r="N40" s="22">
        <v>3118926.37</v>
      </c>
      <c r="O40" s="22">
        <v>4953153.3899999997</v>
      </c>
      <c r="P40" s="22">
        <v>4644204.32</v>
      </c>
      <c r="Q40" s="210"/>
      <c r="R40" s="167"/>
      <c r="S40" s="265"/>
      <c r="T40" s="245"/>
      <c r="U40" s="256"/>
      <c r="V40" s="256"/>
      <c r="W40" s="258"/>
      <c r="X40" s="256"/>
      <c r="Y40" s="245"/>
      <c r="Z40" s="245"/>
    </row>
    <row r="41" spans="1:26" ht="34.5" customHeight="1">
      <c r="A41" s="174"/>
      <c r="B41" s="171"/>
      <c r="C41" s="207"/>
      <c r="D41" s="169"/>
      <c r="E41" s="174"/>
      <c r="F41" s="159" t="s">
        <v>80</v>
      </c>
      <c r="G41" s="40">
        <f t="shared" ref="G41" si="10">I41+K41+M41</f>
        <v>0</v>
      </c>
      <c r="H41" s="40">
        <f t="shared" ref="H41" si="11">J41+L41+N41</f>
        <v>0</v>
      </c>
      <c r="I41" s="17">
        <v>0</v>
      </c>
      <c r="J41" s="17">
        <v>0</v>
      </c>
      <c r="K41" s="22">
        <v>0</v>
      </c>
      <c r="L41" s="22">
        <v>0</v>
      </c>
      <c r="M41" s="22">
        <v>0</v>
      </c>
      <c r="N41" s="22">
        <v>0</v>
      </c>
      <c r="O41" s="22">
        <v>0</v>
      </c>
      <c r="P41" s="22">
        <v>0</v>
      </c>
      <c r="Q41" s="210"/>
      <c r="R41" s="167"/>
      <c r="S41" s="265"/>
      <c r="T41" s="245"/>
      <c r="U41" s="256"/>
      <c r="V41" s="256"/>
      <c r="W41" s="258"/>
      <c r="X41" s="256"/>
      <c r="Y41" s="245"/>
      <c r="Z41" s="245"/>
    </row>
    <row r="42" spans="1:26" ht="47.25" customHeight="1">
      <c r="A42" s="174"/>
      <c r="B42" s="171"/>
      <c r="C42" s="207"/>
      <c r="D42" s="169"/>
      <c r="E42" s="174"/>
      <c r="F42" s="159" t="s">
        <v>81</v>
      </c>
      <c r="G42" s="40">
        <f t="shared" ref="G42:G48" si="12">I42</f>
        <v>0</v>
      </c>
      <c r="H42" s="26">
        <f t="shared" si="6"/>
        <v>0</v>
      </c>
      <c r="I42" s="17">
        <v>0</v>
      </c>
      <c r="J42" s="17">
        <v>0</v>
      </c>
      <c r="K42" s="22">
        <v>0</v>
      </c>
      <c r="L42" s="22">
        <v>0</v>
      </c>
      <c r="M42" s="22">
        <v>0</v>
      </c>
      <c r="N42" s="22">
        <v>0</v>
      </c>
      <c r="O42" s="22">
        <v>0</v>
      </c>
      <c r="P42" s="22">
        <v>0</v>
      </c>
      <c r="Q42" s="210"/>
      <c r="R42" s="167"/>
      <c r="S42" s="265"/>
      <c r="T42" s="245"/>
      <c r="U42" s="256"/>
      <c r="V42" s="256"/>
      <c r="W42" s="258"/>
      <c r="X42" s="256"/>
      <c r="Y42" s="245"/>
      <c r="Z42" s="245"/>
    </row>
    <row r="43" spans="1:26" ht="34.5" customHeight="1">
      <c r="A43" s="175"/>
      <c r="B43" s="172"/>
      <c r="C43" s="208"/>
      <c r="D43" s="169"/>
      <c r="E43" s="175"/>
      <c r="F43" s="159" t="s">
        <v>14</v>
      </c>
      <c r="G43" s="40">
        <f t="shared" si="12"/>
        <v>0</v>
      </c>
      <c r="H43" s="26">
        <f t="shared" si="6"/>
        <v>0</v>
      </c>
      <c r="I43" s="23">
        <v>0</v>
      </c>
      <c r="J43" s="17">
        <v>0</v>
      </c>
      <c r="K43" s="22">
        <v>0</v>
      </c>
      <c r="L43" s="22">
        <v>0</v>
      </c>
      <c r="M43" s="22">
        <v>0</v>
      </c>
      <c r="N43" s="22">
        <v>0</v>
      </c>
      <c r="O43" s="22">
        <v>0</v>
      </c>
      <c r="P43" s="22">
        <v>0</v>
      </c>
      <c r="Q43" s="211"/>
      <c r="R43" s="168"/>
      <c r="S43" s="266"/>
      <c r="T43" s="246"/>
      <c r="U43" s="256"/>
      <c r="V43" s="256"/>
      <c r="W43" s="258"/>
      <c r="X43" s="256"/>
      <c r="Y43" s="246"/>
      <c r="Z43" s="246"/>
    </row>
    <row r="44" spans="1:26" ht="34.5" customHeight="1">
      <c r="A44" s="173" t="s">
        <v>48</v>
      </c>
      <c r="B44" s="170" t="s">
        <v>213</v>
      </c>
      <c r="C44" s="206"/>
      <c r="D44" s="169" t="s">
        <v>290</v>
      </c>
      <c r="E44" s="173" t="s">
        <v>62</v>
      </c>
      <c r="F44" s="159" t="s">
        <v>7</v>
      </c>
      <c r="G44" s="40">
        <f>I44+K44+M44+O44</f>
        <v>5534265.9299999997</v>
      </c>
      <c r="H44" s="40">
        <f>J44+L44+N44+P44</f>
        <v>5534265.8899999997</v>
      </c>
      <c r="I44" s="17">
        <f>I45+I46</f>
        <v>5534265.9299999997</v>
      </c>
      <c r="J44" s="17">
        <f>SUM(J45:J48)</f>
        <v>5534265.8899999997</v>
      </c>
      <c r="K44" s="22">
        <f>K45+K46</f>
        <v>0</v>
      </c>
      <c r="L44" s="22">
        <f>L45+L46</f>
        <v>0</v>
      </c>
      <c r="M44" s="22">
        <f t="shared" ref="M44:P44" si="13">M45+M46</f>
        <v>0</v>
      </c>
      <c r="N44" s="22">
        <f t="shared" si="13"/>
        <v>0</v>
      </c>
      <c r="O44" s="22">
        <f t="shared" si="13"/>
        <v>0</v>
      </c>
      <c r="P44" s="22">
        <f t="shared" si="13"/>
        <v>0</v>
      </c>
      <c r="Q44" s="209" t="s">
        <v>34</v>
      </c>
      <c r="R44" s="166" t="s">
        <v>5</v>
      </c>
      <c r="S44" s="264">
        <v>100</v>
      </c>
      <c r="T44" s="244">
        <v>100</v>
      </c>
      <c r="U44" s="200" t="s">
        <v>8</v>
      </c>
      <c r="V44" s="200" t="s">
        <v>8</v>
      </c>
      <c r="W44" s="199" t="s">
        <v>8</v>
      </c>
      <c r="X44" s="200" t="s">
        <v>8</v>
      </c>
      <c r="Y44" s="182" t="s">
        <v>8</v>
      </c>
      <c r="Z44" s="182" t="s">
        <v>8</v>
      </c>
    </row>
    <row r="45" spans="1:26" ht="52.5" customHeight="1">
      <c r="A45" s="174"/>
      <c r="B45" s="171"/>
      <c r="C45" s="207"/>
      <c r="D45" s="169"/>
      <c r="E45" s="174"/>
      <c r="F45" s="159" t="s">
        <v>79</v>
      </c>
      <c r="G45" s="40">
        <f t="shared" ref="G45:G46" si="14">I45+K45+M45+O45</f>
        <v>1714555.93</v>
      </c>
      <c r="H45" s="40">
        <f t="shared" ref="H45:H46" si="15">J45+L45+N45+P45</f>
        <v>1714555.89</v>
      </c>
      <c r="I45" s="17">
        <v>1714555.93</v>
      </c>
      <c r="J45" s="17">
        <v>1714555.89</v>
      </c>
      <c r="K45" s="22">
        <v>0</v>
      </c>
      <c r="L45" s="22">
        <v>0</v>
      </c>
      <c r="M45" s="22">
        <v>0</v>
      </c>
      <c r="N45" s="22">
        <v>0</v>
      </c>
      <c r="O45" s="22">
        <v>0</v>
      </c>
      <c r="P45" s="22">
        <v>0</v>
      </c>
      <c r="Q45" s="210"/>
      <c r="R45" s="167"/>
      <c r="S45" s="265"/>
      <c r="T45" s="245"/>
      <c r="U45" s="200"/>
      <c r="V45" s="200"/>
      <c r="W45" s="199"/>
      <c r="X45" s="200"/>
      <c r="Y45" s="183"/>
      <c r="Z45" s="183"/>
    </row>
    <row r="46" spans="1:26" ht="34.5" customHeight="1">
      <c r="A46" s="174"/>
      <c r="B46" s="171"/>
      <c r="C46" s="207"/>
      <c r="D46" s="169"/>
      <c r="E46" s="174"/>
      <c r="F46" s="159" t="s">
        <v>80</v>
      </c>
      <c r="G46" s="40">
        <f t="shared" si="14"/>
        <v>3819710</v>
      </c>
      <c r="H46" s="40">
        <f t="shared" si="15"/>
        <v>3819710</v>
      </c>
      <c r="I46" s="17">
        <v>3819710</v>
      </c>
      <c r="J46" s="17">
        <v>3819710</v>
      </c>
      <c r="K46" s="22">
        <v>0</v>
      </c>
      <c r="L46" s="22">
        <v>0</v>
      </c>
      <c r="M46" s="22">
        <v>0</v>
      </c>
      <c r="N46" s="22">
        <v>0</v>
      </c>
      <c r="O46" s="22">
        <v>0</v>
      </c>
      <c r="P46" s="22">
        <v>0</v>
      </c>
      <c r="Q46" s="210"/>
      <c r="R46" s="167"/>
      <c r="S46" s="265"/>
      <c r="T46" s="245"/>
      <c r="U46" s="200"/>
      <c r="V46" s="200"/>
      <c r="W46" s="199"/>
      <c r="X46" s="200"/>
      <c r="Y46" s="183"/>
      <c r="Z46" s="183"/>
    </row>
    <row r="47" spans="1:26" ht="45" customHeight="1">
      <c r="A47" s="174"/>
      <c r="B47" s="171"/>
      <c r="C47" s="207"/>
      <c r="D47" s="169"/>
      <c r="E47" s="174"/>
      <c r="F47" s="159" t="s">
        <v>81</v>
      </c>
      <c r="G47" s="40">
        <f t="shared" si="12"/>
        <v>0</v>
      </c>
      <c r="H47" s="26">
        <f>SUM(J47:J47)</f>
        <v>0</v>
      </c>
      <c r="I47" s="17">
        <v>0</v>
      </c>
      <c r="J47" s="17">
        <v>0</v>
      </c>
      <c r="K47" s="22">
        <v>0</v>
      </c>
      <c r="L47" s="22">
        <v>0</v>
      </c>
      <c r="M47" s="22">
        <v>0</v>
      </c>
      <c r="N47" s="22">
        <v>0</v>
      </c>
      <c r="O47" s="22">
        <v>0</v>
      </c>
      <c r="P47" s="22">
        <v>0</v>
      </c>
      <c r="Q47" s="210"/>
      <c r="R47" s="167"/>
      <c r="S47" s="265"/>
      <c r="T47" s="245"/>
      <c r="U47" s="200"/>
      <c r="V47" s="200"/>
      <c r="W47" s="199"/>
      <c r="X47" s="200"/>
      <c r="Y47" s="183"/>
      <c r="Z47" s="183"/>
    </row>
    <row r="48" spans="1:26" ht="40.5" customHeight="1">
      <c r="A48" s="175"/>
      <c r="B48" s="172"/>
      <c r="C48" s="208"/>
      <c r="D48" s="169"/>
      <c r="E48" s="175"/>
      <c r="F48" s="159" t="s">
        <v>14</v>
      </c>
      <c r="G48" s="40">
        <f t="shared" si="12"/>
        <v>0</v>
      </c>
      <c r="H48" s="26">
        <f>SUM(J48:J48)</f>
        <v>0</v>
      </c>
      <c r="I48" s="17">
        <v>0</v>
      </c>
      <c r="J48" s="17">
        <v>0</v>
      </c>
      <c r="K48" s="22">
        <v>0</v>
      </c>
      <c r="L48" s="22">
        <v>0</v>
      </c>
      <c r="M48" s="22">
        <v>0</v>
      </c>
      <c r="N48" s="22">
        <v>0</v>
      </c>
      <c r="O48" s="22">
        <v>0</v>
      </c>
      <c r="P48" s="22">
        <v>0</v>
      </c>
      <c r="Q48" s="211"/>
      <c r="R48" s="168"/>
      <c r="S48" s="266"/>
      <c r="T48" s="246"/>
      <c r="U48" s="200"/>
      <c r="V48" s="200"/>
      <c r="W48" s="199"/>
      <c r="X48" s="200"/>
      <c r="Y48" s="184"/>
      <c r="Z48" s="184"/>
    </row>
    <row r="49" spans="1:26" ht="40.5" customHeight="1">
      <c r="A49" s="173" t="s">
        <v>120</v>
      </c>
      <c r="B49" s="170" t="s">
        <v>297</v>
      </c>
      <c r="C49" s="149"/>
      <c r="D49" s="173" t="s">
        <v>290</v>
      </c>
      <c r="E49" s="264" t="str">
        <f>E44</f>
        <v>Управление образования администрации Москаленского муниципального района Омской области</v>
      </c>
      <c r="F49" s="159" t="str">
        <f>F44</f>
        <v>Всего, из них раходы за счет:</v>
      </c>
      <c r="G49" s="40">
        <f>I49+K49+M49+O49</f>
        <v>10322628.48</v>
      </c>
      <c r="H49" s="40">
        <f>J49+L49+N49+P49</f>
        <v>10322628.48</v>
      </c>
      <c r="I49" s="17">
        <v>0</v>
      </c>
      <c r="J49" s="17">
        <v>0</v>
      </c>
      <c r="K49" s="22">
        <v>0</v>
      </c>
      <c r="L49" s="22">
        <v>0</v>
      </c>
      <c r="M49" s="22">
        <v>0</v>
      </c>
      <c r="N49" s="22">
        <v>0</v>
      </c>
      <c r="O49" s="26">
        <f>O50+O51+O52+O53+O54</f>
        <v>10322628.48</v>
      </c>
      <c r="P49" s="26">
        <f>P50+P51</f>
        <v>10322628.48</v>
      </c>
      <c r="Q49" s="166" t="s">
        <v>322</v>
      </c>
      <c r="R49" s="166" t="s">
        <v>5</v>
      </c>
      <c r="S49" s="166" t="s">
        <v>8</v>
      </c>
      <c r="T49" s="166" t="s">
        <v>8</v>
      </c>
      <c r="U49" s="166" t="s">
        <v>8</v>
      </c>
      <c r="V49" s="166" t="s">
        <v>8</v>
      </c>
      <c r="W49" s="166" t="s">
        <v>8</v>
      </c>
      <c r="X49" s="166" t="s">
        <v>8</v>
      </c>
      <c r="Y49" s="166" t="s">
        <v>8</v>
      </c>
      <c r="Z49" s="166" t="s">
        <v>8</v>
      </c>
    </row>
    <row r="50" spans="1:26" ht="40.5" customHeight="1">
      <c r="A50" s="174"/>
      <c r="B50" s="171"/>
      <c r="C50" s="149"/>
      <c r="D50" s="174"/>
      <c r="E50" s="265"/>
      <c r="F50" s="159" t="str">
        <f t="shared" ref="F50:F54" si="16">F45</f>
        <v>Налоговых и неналоговых доходов, поступлений в местный бюджет  нецелевого характера</v>
      </c>
      <c r="G50" s="40">
        <f t="shared" ref="G50:G51" si="17">I50+K50+M50+O50</f>
        <v>3372628.48</v>
      </c>
      <c r="H50" s="40">
        <f t="shared" ref="H50:H52" si="18">J50+L50+N50+P50</f>
        <v>3372628.48</v>
      </c>
      <c r="I50" s="17">
        <v>0</v>
      </c>
      <c r="J50" s="17">
        <v>0</v>
      </c>
      <c r="K50" s="22">
        <v>0</v>
      </c>
      <c r="L50" s="22">
        <v>0</v>
      </c>
      <c r="M50" s="22">
        <v>0</v>
      </c>
      <c r="N50" s="22">
        <v>0</v>
      </c>
      <c r="O50" s="22">
        <v>3372628.48</v>
      </c>
      <c r="P50" s="22">
        <v>3372628.48</v>
      </c>
      <c r="Q50" s="167"/>
      <c r="R50" s="167"/>
      <c r="S50" s="167"/>
      <c r="T50" s="167"/>
      <c r="U50" s="167"/>
      <c r="V50" s="167"/>
      <c r="W50" s="167"/>
      <c r="X50" s="167"/>
      <c r="Y50" s="167"/>
      <c r="Z50" s="167"/>
    </row>
    <row r="51" spans="1:26" ht="40.5" customHeight="1">
      <c r="A51" s="174"/>
      <c r="B51" s="171"/>
      <c r="C51" s="149"/>
      <c r="D51" s="174"/>
      <c r="E51" s="265"/>
      <c r="F51" s="159" t="str">
        <f t="shared" si="16"/>
        <v>Поступлений в местный бюджет  целевого характера</v>
      </c>
      <c r="G51" s="40">
        <f t="shared" si="17"/>
        <v>6950000</v>
      </c>
      <c r="H51" s="40">
        <f t="shared" si="18"/>
        <v>6950000</v>
      </c>
      <c r="I51" s="17">
        <v>0</v>
      </c>
      <c r="J51" s="17">
        <v>0</v>
      </c>
      <c r="K51" s="22">
        <v>0</v>
      </c>
      <c r="L51" s="22">
        <v>0</v>
      </c>
      <c r="M51" s="22">
        <v>0</v>
      </c>
      <c r="N51" s="22">
        <v>0</v>
      </c>
      <c r="O51" s="22">
        <v>6950000</v>
      </c>
      <c r="P51" s="22">
        <v>6950000</v>
      </c>
      <c r="Q51" s="167"/>
      <c r="R51" s="167"/>
      <c r="S51" s="167"/>
      <c r="T51" s="167"/>
      <c r="U51" s="167"/>
      <c r="V51" s="167"/>
      <c r="W51" s="167"/>
      <c r="X51" s="167"/>
      <c r="Y51" s="167"/>
      <c r="Z51" s="167"/>
    </row>
    <row r="52" spans="1:26" ht="40.5" customHeight="1">
      <c r="A52" s="174"/>
      <c r="B52" s="171"/>
      <c r="C52" s="149"/>
      <c r="D52" s="174"/>
      <c r="E52" s="265"/>
      <c r="F52" s="159" t="str">
        <f t="shared" si="16"/>
        <v>Иных источников финансирования, предусмотренных законодательством</v>
      </c>
      <c r="G52" s="40">
        <f t="shared" ref="G52:G54" si="19">I52+K52+M52+O52</f>
        <v>0</v>
      </c>
      <c r="H52" s="40">
        <f t="shared" si="18"/>
        <v>0</v>
      </c>
      <c r="I52" s="17">
        <v>0</v>
      </c>
      <c r="J52" s="17">
        <v>0</v>
      </c>
      <c r="K52" s="22">
        <v>0</v>
      </c>
      <c r="L52" s="22">
        <v>0</v>
      </c>
      <c r="M52" s="22">
        <v>0</v>
      </c>
      <c r="N52" s="22">
        <v>0</v>
      </c>
      <c r="O52" s="22">
        <v>0</v>
      </c>
      <c r="P52" s="22">
        <v>0</v>
      </c>
      <c r="Q52" s="179" t="s">
        <v>323</v>
      </c>
      <c r="R52" s="179" t="s">
        <v>139</v>
      </c>
      <c r="S52" s="179" t="s">
        <v>8</v>
      </c>
      <c r="T52" s="179" t="s">
        <v>8</v>
      </c>
      <c r="U52" s="179" t="s">
        <v>8</v>
      </c>
      <c r="V52" s="179" t="s">
        <v>8</v>
      </c>
      <c r="W52" s="179" t="s">
        <v>8</v>
      </c>
      <c r="X52" s="179" t="s">
        <v>8</v>
      </c>
      <c r="Y52" s="179">
        <v>7</v>
      </c>
      <c r="Z52" s="179">
        <v>7</v>
      </c>
    </row>
    <row r="53" spans="1:26" ht="40.5" customHeight="1">
      <c r="A53" s="174"/>
      <c r="B53" s="171"/>
      <c r="C53" s="149"/>
      <c r="D53" s="174"/>
      <c r="E53" s="265"/>
      <c r="F53" s="159" t="str">
        <f t="shared" si="16"/>
        <v>Переходящего остатка бюджетных средств</v>
      </c>
      <c r="G53" s="40">
        <f t="shared" si="19"/>
        <v>0</v>
      </c>
      <c r="H53" s="40">
        <f t="shared" ref="H53:H54" si="20">J53+L53+N53+P53</f>
        <v>0</v>
      </c>
      <c r="I53" s="17">
        <v>0</v>
      </c>
      <c r="J53" s="17">
        <v>0</v>
      </c>
      <c r="K53" s="22">
        <v>0</v>
      </c>
      <c r="L53" s="22">
        <v>0</v>
      </c>
      <c r="M53" s="22">
        <v>0</v>
      </c>
      <c r="N53" s="22">
        <v>0</v>
      </c>
      <c r="O53" s="22">
        <v>0</v>
      </c>
      <c r="P53" s="22">
        <v>0</v>
      </c>
      <c r="Q53" s="179"/>
      <c r="R53" s="179"/>
      <c r="S53" s="179"/>
      <c r="T53" s="179"/>
      <c r="U53" s="179"/>
      <c r="V53" s="179"/>
      <c r="W53" s="179"/>
      <c r="X53" s="179"/>
      <c r="Y53" s="179"/>
      <c r="Z53" s="179"/>
    </row>
    <row r="54" spans="1:26" ht="40.5" customHeight="1">
      <c r="A54" s="175"/>
      <c r="B54" s="172"/>
      <c r="C54" s="149"/>
      <c r="D54" s="175"/>
      <c r="E54" s="266"/>
      <c r="F54" s="159" t="str">
        <f t="shared" si="16"/>
        <v>Всего, из них раходы за счет:</v>
      </c>
      <c r="G54" s="40">
        <f t="shared" si="19"/>
        <v>0</v>
      </c>
      <c r="H54" s="40">
        <f t="shared" si="20"/>
        <v>0</v>
      </c>
      <c r="I54" s="17">
        <v>0</v>
      </c>
      <c r="J54" s="17">
        <v>0</v>
      </c>
      <c r="K54" s="22">
        <v>0</v>
      </c>
      <c r="L54" s="22">
        <v>0</v>
      </c>
      <c r="M54" s="22">
        <v>0</v>
      </c>
      <c r="N54" s="22">
        <v>0</v>
      </c>
      <c r="O54" s="22">
        <v>0</v>
      </c>
      <c r="P54" s="22">
        <v>0</v>
      </c>
      <c r="Q54" s="179"/>
      <c r="R54" s="179"/>
      <c r="S54" s="179"/>
      <c r="T54" s="179"/>
      <c r="U54" s="179"/>
      <c r="V54" s="179"/>
      <c r="W54" s="179"/>
      <c r="X54" s="179"/>
      <c r="Y54" s="179"/>
      <c r="Z54" s="179"/>
    </row>
    <row r="55" spans="1:26" ht="71" customHeight="1">
      <c r="A55" s="173" t="s">
        <v>49</v>
      </c>
      <c r="B55" s="170" t="s">
        <v>298</v>
      </c>
      <c r="C55" s="206"/>
      <c r="D55" s="173" t="s">
        <v>290</v>
      </c>
      <c r="E55" s="173" t="s">
        <v>62</v>
      </c>
      <c r="F55" s="159" t="s">
        <v>7</v>
      </c>
      <c r="G55" s="40">
        <f>I55+K55+M55+O55</f>
        <v>5152991.1999999993</v>
      </c>
      <c r="H55" s="40">
        <f>J55+L55+N55+P55</f>
        <v>3877653.3699999996</v>
      </c>
      <c r="I55" s="17">
        <f>I56+I57</f>
        <v>1828381.77</v>
      </c>
      <c r="J55" s="17">
        <f>SUM(J56:J59)</f>
        <v>1634701.44</v>
      </c>
      <c r="K55" s="22">
        <f>K56+K57</f>
        <v>875423.45</v>
      </c>
      <c r="L55" s="22">
        <f>L56+L57</f>
        <v>770086.9</v>
      </c>
      <c r="M55" s="22">
        <f t="shared" ref="M55:N55" si="21">M56+M57</f>
        <v>889430.83000000007</v>
      </c>
      <c r="N55" s="22">
        <f t="shared" si="21"/>
        <v>627682.9</v>
      </c>
      <c r="O55" s="26">
        <f>O56+O57</f>
        <v>1559755.15</v>
      </c>
      <c r="P55" s="26">
        <f>P56+P57</f>
        <v>845182.13</v>
      </c>
      <c r="Q55" s="179" t="s">
        <v>35</v>
      </c>
      <c r="R55" s="166" t="s">
        <v>5</v>
      </c>
      <c r="S55" s="264">
        <v>100</v>
      </c>
      <c r="T55" s="244">
        <v>100</v>
      </c>
      <c r="U55" s="244">
        <v>100</v>
      </c>
      <c r="V55" s="244">
        <v>100</v>
      </c>
      <c r="W55" s="261">
        <v>100</v>
      </c>
      <c r="X55" s="256">
        <v>100</v>
      </c>
      <c r="Y55" s="244">
        <v>100</v>
      </c>
      <c r="Z55" s="244">
        <v>100</v>
      </c>
    </row>
    <row r="56" spans="1:26" ht="66" customHeight="1">
      <c r="A56" s="174"/>
      <c r="B56" s="171"/>
      <c r="C56" s="207"/>
      <c r="D56" s="174"/>
      <c r="E56" s="174"/>
      <c r="F56" s="159" t="s">
        <v>79</v>
      </c>
      <c r="G56" s="40">
        <f t="shared" ref="G56:G57" si="22">I56+K56+M56+O56</f>
        <v>3228181.66</v>
      </c>
      <c r="H56" s="40">
        <f t="shared" ref="H56:H57" si="23">J56+L56+N56+P56</f>
        <v>2400028.7999999998</v>
      </c>
      <c r="I56" s="17">
        <v>1078381.77</v>
      </c>
      <c r="J56" s="17">
        <v>1078381.77</v>
      </c>
      <c r="K56" s="22">
        <v>385043.45</v>
      </c>
      <c r="L56" s="22">
        <v>385043.45</v>
      </c>
      <c r="M56" s="22">
        <v>541171.29</v>
      </c>
      <c r="N56" s="22">
        <v>317791.45</v>
      </c>
      <c r="O56" s="22">
        <v>1223585.1499999999</v>
      </c>
      <c r="P56" s="22">
        <v>618812.13</v>
      </c>
      <c r="Q56" s="179"/>
      <c r="R56" s="167"/>
      <c r="S56" s="265"/>
      <c r="T56" s="245"/>
      <c r="U56" s="245"/>
      <c r="V56" s="245"/>
      <c r="W56" s="262"/>
      <c r="X56" s="256"/>
      <c r="Y56" s="245"/>
      <c r="Z56" s="245"/>
    </row>
    <row r="57" spans="1:26" ht="67" customHeight="1">
      <c r="A57" s="174"/>
      <c r="B57" s="171"/>
      <c r="C57" s="207"/>
      <c r="D57" s="174"/>
      <c r="E57" s="174"/>
      <c r="F57" s="159" t="s">
        <v>80</v>
      </c>
      <c r="G57" s="40">
        <f t="shared" si="22"/>
        <v>1924809.54</v>
      </c>
      <c r="H57" s="40">
        <f t="shared" si="23"/>
        <v>1477624.57</v>
      </c>
      <c r="I57" s="17">
        <v>750000</v>
      </c>
      <c r="J57" s="17">
        <v>556319.67000000004</v>
      </c>
      <c r="K57" s="22">
        <v>490380</v>
      </c>
      <c r="L57" s="22">
        <v>385043.45</v>
      </c>
      <c r="M57" s="22">
        <v>348259.54</v>
      </c>
      <c r="N57" s="22">
        <v>309891.45</v>
      </c>
      <c r="O57" s="22">
        <v>336170</v>
      </c>
      <c r="P57" s="22">
        <v>226370</v>
      </c>
      <c r="Q57" s="167" t="s">
        <v>243</v>
      </c>
      <c r="R57" s="167"/>
      <c r="S57" s="265"/>
      <c r="T57" s="245"/>
      <c r="U57" s="245"/>
      <c r="V57" s="245"/>
      <c r="W57" s="262"/>
      <c r="X57" s="256"/>
      <c r="Y57" s="245"/>
      <c r="Z57" s="245"/>
    </row>
    <row r="58" spans="1:26" ht="46.5" customHeight="1">
      <c r="A58" s="174"/>
      <c r="B58" s="171"/>
      <c r="C58" s="207"/>
      <c r="D58" s="174"/>
      <c r="E58" s="174"/>
      <c r="F58" s="159" t="s">
        <v>81</v>
      </c>
      <c r="G58" s="40">
        <f t="shared" ref="G58" si="24">I58+K58+M58+O58</f>
        <v>0</v>
      </c>
      <c r="H58" s="26">
        <f t="shared" ref="H58:H59" si="25">SUM(J58:J58)</f>
        <v>0</v>
      </c>
      <c r="I58" s="17">
        <v>0</v>
      </c>
      <c r="J58" s="17">
        <v>0</v>
      </c>
      <c r="K58" s="22">
        <v>0</v>
      </c>
      <c r="L58" s="22">
        <v>0</v>
      </c>
      <c r="M58" s="22">
        <v>0</v>
      </c>
      <c r="N58" s="22">
        <v>0</v>
      </c>
      <c r="O58" s="22">
        <v>0</v>
      </c>
      <c r="P58" s="22">
        <v>0</v>
      </c>
      <c r="Q58" s="167"/>
      <c r="R58" s="167"/>
      <c r="S58" s="265"/>
      <c r="T58" s="245"/>
      <c r="U58" s="245"/>
      <c r="V58" s="245"/>
      <c r="W58" s="262"/>
      <c r="X58" s="256"/>
      <c r="Y58" s="245"/>
      <c r="Z58" s="245"/>
    </row>
    <row r="59" spans="1:26" ht="49.5" customHeight="1">
      <c r="A59" s="174"/>
      <c r="B59" s="171"/>
      <c r="C59" s="207"/>
      <c r="D59" s="174"/>
      <c r="E59" s="174"/>
      <c r="F59" s="166" t="s">
        <v>14</v>
      </c>
      <c r="G59" s="289">
        <v>0</v>
      </c>
      <c r="H59" s="291">
        <f t="shared" si="25"/>
        <v>0</v>
      </c>
      <c r="I59" s="291">
        <f t="shared" ref="I59" si="26">SUM(K59:K59)</f>
        <v>0</v>
      </c>
      <c r="J59" s="291">
        <f t="shared" ref="J59" si="27">SUM(L59:L59)</f>
        <v>0</v>
      </c>
      <c r="K59" s="291">
        <f t="shared" ref="K59" si="28">SUM(M59:M59)</f>
        <v>0</v>
      </c>
      <c r="L59" s="291">
        <f t="shared" ref="L59" si="29">SUM(N59:N59)</f>
        <v>0</v>
      </c>
      <c r="M59" s="204">
        <v>0</v>
      </c>
      <c r="N59" s="204">
        <v>0</v>
      </c>
      <c r="O59" s="204">
        <v>0</v>
      </c>
      <c r="P59" s="204">
        <v>0</v>
      </c>
      <c r="Q59" s="167"/>
      <c r="R59" s="167"/>
      <c r="S59" s="265"/>
      <c r="T59" s="245"/>
      <c r="U59" s="245"/>
      <c r="V59" s="245"/>
      <c r="W59" s="262"/>
      <c r="X59" s="256"/>
      <c r="Y59" s="245"/>
      <c r="Z59" s="245"/>
    </row>
    <row r="60" spans="1:26" ht="20.5" customHeight="1">
      <c r="A60" s="175"/>
      <c r="B60" s="172"/>
      <c r="C60" s="208"/>
      <c r="D60" s="175"/>
      <c r="E60" s="175"/>
      <c r="F60" s="168"/>
      <c r="G60" s="290"/>
      <c r="H60" s="292"/>
      <c r="I60" s="292"/>
      <c r="J60" s="292"/>
      <c r="K60" s="292"/>
      <c r="L60" s="292"/>
      <c r="M60" s="205"/>
      <c r="N60" s="205"/>
      <c r="O60" s="205"/>
      <c r="P60" s="205"/>
      <c r="Q60" s="168"/>
      <c r="R60" s="168"/>
      <c r="S60" s="266"/>
      <c r="T60" s="246"/>
      <c r="U60" s="246"/>
      <c r="V60" s="246"/>
      <c r="W60" s="263"/>
      <c r="X60" s="256"/>
      <c r="Y60" s="246"/>
      <c r="Z60" s="246"/>
    </row>
    <row r="61" spans="1:26" ht="34.5" customHeight="1">
      <c r="A61" s="173" t="s">
        <v>52</v>
      </c>
      <c r="B61" s="170" t="s">
        <v>299</v>
      </c>
      <c r="C61" s="206"/>
      <c r="D61" s="173" t="s">
        <v>290</v>
      </c>
      <c r="E61" s="173" t="s">
        <v>62</v>
      </c>
      <c r="F61" s="159" t="s">
        <v>7</v>
      </c>
      <c r="G61" s="40">
        <f>I61+K61+M61+O61</f>
        <v>51860101.420000002</v>
      </c>
      <c r="H61" s="40">
        <f>J61+L61+N61+P61</f>
        <v>50751560.489999995</v>
      </c>
      <c r="I61" s="17">
        <f>I62+I63</f>
        <v>14533785.629999999</v>
      </c>
      <c r="J61" s="17">
        <f>SUM(J62:J65)</f>
        <v>13425244.699999999</v>
      </c>
      <c r="K61" s="22">
        <f>K62+K63</f>
        <v>19926315.789999999</v>
      </c>
      <c r="L61" s="22">
        <f>L62+L63</f>
        <v>19926315.789999999</v>
      </c>
      <c r="M61" s="22">
        <f>M62+M63</f>
        <v>17400000</v>
      </c>
      <c r="N61" s="22">
        <f>N62+N63</f>
        <v>17400000</v>
      </c>
      <c r="O61" s="22">
        <f t="shared" ref="O61:P61" si="30">O62+O63</f>
        <v>0</v>
      </c>
      <c r="P61" s="22">
        <f t="shared" si="30"/>
        <v>0</v>
      </c>
      <c r="Q61" s="209" t="s">
        <v>53</v>
      </c>
      <c r="R61" s="166" t="s">
        <v>5</v>
      </c>
      <c r="S61" s="264">
        <v>100</v>
      </c>
      <c r="T61" s="244">
        <v>100</v>
      </c>
      <c r="U61" s="256">
        <v>100</v>
      </c>
      <c r="V61" s="256">
        <v>100</v>
      </c>
      <c r="W61" s="258">
        <v>100</v>
      </c>
      <c r="X61" s="256">
        <v>100</v>
      </c>
      <c r="Y61" s="182" t="s">
        <v>8</v>
      </c>
      <c r="Z61" s="182" t="s">
        <v>8</v>
      </c>
    </row>
    <row r="62" spans="1:26" ht="51" customHeight="1">
      <c r="A62" s="174"/>
      <c r="B62" s="171"/>
      <c r="C62" s="207"/>
      <c r="D62" s="174"/>
      <c r="E62" s="174"/>
      <c r="F62" s="159" t="s">
        <v>79</v>
      </c>
      <c r="G62" s="40">
        <f t="shared" ref="G62:G65" si="31">I62+K62+M62+O62</f>
        <v>2593005.0700000003</v>
      </c>
      <c r="H62" s="40">
        <f t="shared" ref="H62:H65" si="32">J62+L62+N62+P62</f>
        <v>2537577.96</v>
      </c>
      <c r="I62" s="17">
        <v>726689.28000000003</v>
      </c>
      <c r="J62" s="17">
        <v>671262.17</v>
      </c>
      <c r="K62" s="22">
        <v>996315.79</v>
      </c>
      <c r="L62" s="22">
        <v>996315.79</v>
      </c>
      <c r="M62" s="22">
        <v>870000</v>
      </c>
      <c r="N62" s="22">
        <v>870000</v>
      </c>
      <c r="O62" s="22">
        <v>0</v>
      </c>
      <c r="P62" s="22">
        <v>0</v>
      </c>
      <c r="Q62" s="210"/>
      <c r="R62" s="167"/>
      <c r="S62" s="265"/>
      <c r="T62" s="245"/>
      <c r="U62" s="256"/>
      <c r="V62" s="256"/>
      <c r="W62" s="258"/>
      <c r="X62" s="256"/>
      <c r="Y62" s="183"/>
      <c r="Z62" s="183"/>
    </row>
    <row r="63" spans="1:26" ht="39.5" customHeight="1">
      <c r="A63" s="174"/>
      <c r="B63" s="171"/>
      <c r="C63" s="207"/>
      <c r="D63" s="174"/>
      <c r="E63" s="174"/>
      <c r="F63" s="159" t="s">
        <v>80</v>
      </c>
      <c r="G63" s="40">
        <f t="shared" si="31"/>
        <v>49267096.350000001</v>
      </c>
      <c r="H63" s="40">
        <f t="shared" si="32"/>
        <v>48213982.530000001</v>
      </c>
      <c r="I63" s="17">
        <v>13807096.35</v>
      </c>
      <c r="J63" s="17">
        <v>12753982.529999999</v>
      </c>
      <c r="K63" s="22">
        <v>18930000</v>
      </c>
      <c r="L63" s="22">
        <v>18930000</v>
      </c>
      <c r="M63" s="22">
        <v>16530000</v>
      </c>
      <c r="N63" s="22">
        <v>16530000</v>
      </c>
      <c r="O63" s="22">
        <v>0</v>
      </c>
      <c r="P63" s="22">
        <v>0</v>
      </c>
      <c r="Q63" s="210"/>
      <c r="R63" s="167"/>
      <c r="S63" s="265"/>
      <c r="T63" s="245"/>
      <c r="U63" s="256"/>
      <c r="V63" s="256"/>
      <c r="W63" s="258"/>
      <c r="X63" s="256"/>
      <c r="Y63" s="183"/>
      <c r="Z63" s="183"/>
    </row>
    <row r="64" spans="1:26" ht="42" customHeight="1">
      <c r="A64" s="174"/>
      <c r="B64" s="171"/>
      <c r="C64" s="207"/>
      <c r="D64" s="174"/>
      <c r="E64" s="174"/>
      <c r="F64" s="159" t="s">
        <v>81</v>
      </c>
      <c r="G64" s="40">
        <f t="shared" si="31"/>
        <v>0</v>
      </c>
      <c r="H64" s="40">
        <f t="shared" si="32"/>
        <v>0</v>
      </c>
      <c r="I64" s="17">
        <v>0</v>
      </c>
      <c r="J64" s="17">
        <v>0</v>
      </c>
      <c r="K64" s="22">
        <v>0</v>
      </c>
      <c r="L64" s="22">
        <v>0</v>
      </c>
      <c r="M64" s="22">
        <v>0</v>
      </c>
      <c r="N64" s="22">
        <v>0</v>
      </c>
      <c r="O64" s="22">
        <v>0</v>
      </c>
      <c r="P64" s="22">
        <v>0</v>
      </c>
      <c r="Q64" s="210"/>
      <c r="R64" s="167"/>
      <c r="S64" s="265"/>
      <c r="T64" s="245"/>
      <c r="U64" s="256"/>
      <c r="V64" s="256"/>
      <c r="W64" s="258"/>
      <c r="X64" s="256"/>
      <c r="Y64" s="183"/>
      <c r="Z64" s="183"/>
    </row>
    <row r="65" spans="1:26" ht="43.5" customHeight="1">
      <c r="A65" s="174"/>
      <c r="B65" s="172"/>
      <c r="C65" s="208"/>
      <c r="D65" s="174"/>
      <c r="E65" s="174"/>
      <c r="F65" s="159" t="s">
        <v>14</v>
      </c>
      <c r="G65" s="40">
        <f t="shared" si="31"/>
        <v>0</v>
      </c>
      <c r="H65" s="40">
        <f t="shared" si="32"/>
        <v>0</v>
      </c>
      <c r="I65" s="17">
        <v>0</v>
      </c>
      <c r="J65" s="17">
        <v>0</v>
      </c>
      <c r="K65" s="22">
        <v>0</v>
      </c>
      <c r="L65" s="22">
        <v>0</v>
      </c>
      <c r="M65" s="22">
        <v>0</v>
      </c>
      <c r="N65" s="22">
        <v>0</v>
      </c>
      <c r="O65" s="22">
        <v>0</v>
      </c>
      <c r="P65" s="22">
        <v>0</v>
      </c>
      <c r="Q65" s="211"/>
      <c r="R65" s="168"/>
      <c r="S65" s="266"/>
      <c r="T65" s="246"/>
      <c r="U65" s="256"/>
      <c r="V65" s="256"/>
      <c r="W65" s="258"/>
      <c r="X65" s="256"/>
      <c r="Y65" s="184"/>
      <c r="Z65" s="184"/>
    </row>
    <row r="66" spans="1:26" ht="43.5" hidden="1" customHeight="1">
      <c r="A66" s="174"/>
      <c r="B66" s="170" t="s">
        <v>244</v>
      </c>
      <c r="C66" s="149"/>
      <c r="D66" s="174"/>
      <c r="E66" s="174"/>
      <c r="F66" s="159"/>
      <c r="G66" s="40"/>
      <c r="H66" s="26"/>
      <c r="I66" s="17"/>
      <c r="J66" s="17"/>
      <c r="K66" s="22"/>
      <c r="L66" s="22"/>
      <c r="M66" s="22"/>
      <c r="N66" s="22"/>
      <c r="O66" s="115"/>
      <c r="P66" s="115"/>
      <c r="Q66" s="166" t="s">
        <v>245</v>
      </c>
      <c r="R66" s="166" t="s">
        <v>5</v>
      </c>
      <c r="S66" s="166" t="s">
        <v>8</v>
      </c>
      <c r="T66" s="166" t="s">
        <v>8</v>
      </c>
      <c r="U66" s="166" t="s">
        <v>8</v>
      </c>
      <c r="V66" s="166" t="s">
        <v>8</v>
      </c>
      <c r="W66" s="225"/>
      <c r="X66" s="179"/>
      <c r="Y66" s="150"/>
    </row>
    <row r="67" spans="1:26" ht="43.5" hidden="1" customHeight="1">
      <c r="A67" s="174"/>
      <c r="B67" s="171"/>
      <c r="C67" s="149"/>
      <c r="D67" s="174"/>
      <c r="E67" s="174"/>
      <c r="F67" s="159"/>
      <c r="G67" s="40"/>
      <c r="H67" s="26"/>
      <c r="I67" s="17"/>
      <c r="J67" s="17"/>
      <c r="K67" s="22"/>
      <c r="L67" s="22"/>
      <c r="M67" s="22"/>
      <c r="N67" s="22"/>
      <c r="O67" s="116"/>
      <c r="P67" s="116"/>
      <c r="Q67" s="167"/>
      <c r="R67" s="167"/>
      <c r="S67" s="167"/>
      <c r="T67" s="167"/>
      <c r="U67" s="167"/>
      <c r="V67" s="167"/>
      <c r="W67" s="227"/>
      <c r="X67" s="179"/>
      <c r="Y67" s="150"/>
    </row>
    <row r="68" spans="1:26" ht="43.5" hidden="1" customHeight="1">
      <c r="A68" s="174"/>
      <c r="B68" s="171"/>
      <c r="C68" s="149"/>
      <c r="D68" s="174"/>
      <c r="E68" s="174"/>
      <c r="F68" s="159"/>
      <c r="G68" s="40"/>
      <c r="H68" s="26"/>
      <c r="I68" s="17"/>
      <c r="J68" s="17"/>
      <c r="K68" s="22"/>
      <c r="L68" s="22"/>
      <c r="M68" s="22"/>
      <c r="N68" s="22"/>
      <c r="O68" s="116"/>
      <c r="P68" s="116"/>
      <c r="Q68" s="167"/>
      <c r="R68" s="167"/>
      <c r="S68" s="167"/>
      <c r="T68" s="167"/>
      <c r="U68" s="167"/>
      <c r="V68" s="167"/>
      <c r="W68" s="227"/>
      <c r="X68" s="179"/>
      <c r="Y68" s="150"/>
    </row>
    <row r="69" spans="1:26" ht="43.5" hidden="1" customHeight="1">
      <c r="A69" s="174"/>
      <c r="B69" s="171"/>
      <c r="C69" s="149"/>
      <c r="D69" s="174"/>
      <c r="E69" s="174"/>
      <c r="F69" s="159"/>
      <c r="G69" s="40"/>
      <c r="H69" s="26"/>
      <c r="I69" s="17"/>
      <c r="J69" s="17"/>
      <c r="K69" s="22"/>
      <c r="L69" s="22"/>
      <c r="M69" s="22"/>
      <c r="N69" s="22"/>
      <c r="O69" s="116"/>
      <c r="P69" s="116"/>
      <c r="Q69" s="167"/>
      <c r="R69" s="167"/>
      <c r="S69" s="167"/>
      <c r="T69" s="167"/>
      <c r="U69" s="167"/>
      <c r="V69" s="167"/>
      <c r="W69" s="227"/>
      <c r="X69" s="179"/>
      <c r="Y69" s="150"/>
    </row>
    <row r="70" spans="1:26" ht="43.5" hidden="1" customHeight="1">
      <c r="A70" s="174"/>
      <c r="B70" s="172"/>
      <c r="C70" s="149"/>
      <c r="D70" s="174"/>
      <c r="E70" s="174"/>
      <c r="F70" s="159"/>
      <c r="G70" s="40"/>
      <c r="H70" s="26"/>
      <c r="I70" s="17"/>
      <c r="J70" s="17"/>
      <c r="K70" s="22"/>
      <c r="L70" s="22"/>
      <c r="M70" s="22"/>
      <c r="N70" s="22"/>
      <c r="O70" s="117"/>
      <c r="P70" s="117"/>
      <c r="Q70" s="168"/>
      <c r="R70" s="168"/>
      <c r="S70" s="168"/>
      <c r="T70" s="168"/>
      <c r="U70" s="168"/>
      <c r="V70" s="168"/>
      <c r="W70" s="229"/>
      <c r="X70" s="179"/>
      <c r="Y70" s="150"/>
    </row>
    <row r="71" spans="1:26" ht="43.5" customHeight="1">
      <c r="A71" s="174"/>
      <c r="B71" s="171" t="s">
        <v>244</v>
      </c>
      <c r="C71" s="207"/>
      <c r="D71" s="174"/>
      <c r="E71" s="174"/>
      <c r="F71" s="159" t="str">
        <f>F61</f>
        <v>Всего, из них раходы за счет:</v>
      </c>
      <c r="G71" s="40">
        <f>I71+K71+M71+O71</f>
        <v>17400000</v>
      </c>
      <c r="H71" s="40">
        <f>J71+L71+N71+P71</f>
        <v>17400000</v>
      </c>
      <c r="I71" s="17">
        <v>0</v>
      </c>
      <c r="J71" s="17">
        <v>0</v>
      </c>
      <c r="K71" s="22">
        <v>0</v>
      </c>
      <c r="L71" s="22">
        <v>0</v>
      </c>
      <c r="M71" s="22">
        <v>0</v>
      </c>
      <c r="N71" s="22">
        <v>0</v>
      </c>
      <c r="O71" s="408">
        <f>O72+O73</f>
        <v>17400000</v>
      </c>
      <c r="P71" s="408">
        <f>P72+P73+P74+P75</f>
        <v>17400000</v>
      </c>
      <c r="Q71" s="179" t="s">
        <v>245</v>
      </c>
      <c r="R71" s="166" t="s">
        <v>5</v>
      </c>
      <c r="S71" s="166" t="s">
        <v>8</v>
      </c>
      <c r="T71" s="166" t="s">
        <v>8</v>
      </c>
      <c r="U71" s="166" t="s">
        <v>8</v>
      </c>
      <c r="V71" s="166" t="s">
        <v>8</v>
      </c>
      <c r="W71" s="166" t="s">
        <v>8</v>
      </c>
      <c r="X71" s="166" t="s">
        <v>8</v>
      </c>
      <c r="Y71" s="166" t="s">
        <v>8</v>
      </c>
      <c r="Z71" s="166" t="s">
        <v>8</v>
      </c>
    </row>
    <row r="72" spans="1:26" ht="43.5" customHeight="1">
      <c r="A72" s="174"/>
      <c r="B72" s="171"/>
      <c r="C72" s="207"/>
      <c r="D72" s="174"/>
      <c r="E72" s="174"/>
      <c r="F72" s="159" t="str">
        <f t="shared" ref="F72:F75" si="33">F62</f>
        <v>Налоговых и неналоговых доходов, поступлений в местный бюджет  нецелевого характера</v>
      </c>
      <c r="G72" s="40">
        <f t="shared" ref="G72:G75" si="34">I72+K72+M72+O72</f>
        <v>870000</v>
      </c>
      <c r="H72" s="40">
        <f t="shared" ref="H72:H75" si="35">J72+L72+N72+P72</f>
        <v>870000</v>
      </c>
      <c r="I72" s="17">
        <v>0</v>
      </c>
      <c r="J72" s="17">
        <v>0</v>
      </c>
      <c r="K72" s="22">
        <v>0</v>
      </c>
      <c r="L72" s="22">
        <v>0</v>
      </c>
      <c r="M72" s="22">
        <v>0</v>
      </c>
      <c r="N72" s="22">
        <v>0</v>
      </c>
      <c r="O72" s="117">
        <v>870000</v>
      </c>
      <c r="P72" s="117">
        <v>870000</v>
      </c>
      <c r="Q72" s="179"/>
      <c r="R72" s="168"/>
      <c r="S72" s="168"/>
      <c r="T72" s="168"/>
      <c r="U72" s="168"/>
      <c r="V72" s="168"/>
      <c r="W72" s="168"/>
      <c r="X72" s="168"/>
      <c r="Y72" s="168"/>
      <c r="Z72" s="168"/>
    </row>
    <row r="73" spans="1:26" ht="43.5" customHeight="1">
      <c r="A73" s="174"/>
      <c r="B73" s="171"/>
      <c r="C73" s="207"/>
      <c r="D73" s="174"/>
      <c r="E73" s="174"/>
      <c r="F73" s="159" t="str">
        <f t="shared" si="33"/>
        <v>Поступлений в местный бюджет  целевого характера</v>
      </c>
      <c r="G73" s="40">
        <f t="shared" si="34"/>
        <v>16530000</v>
      </c>
      <c r="H73" s="40">
        <f t="shared" si="35"/>
        <v>16530000</v>
      </c>
      <c r="I73" s="17">
        <v>0</v>
      </c>
      <c r="J73" s="17">
        <v>0</v>
      </c>
      <c r="K73" s="22">
        <v>0</v>
      </c>
      <c r="L73" s="22">
        <v>0</v>
      </c>
      <c r="M73" s="22">
        <v>0</v>
      </c>
      <c r="N73" s="22">
        <v>0</v>
      </c>
      <c r="O73" s="117">
        <v>16530000</v>
      </c>
      <c r="P73" s="117">
        <v>16530000</v>
      </c>
      <c r="Q73" s="179" t="s">
        <v>294</v>
      </c>
      <c r="R73" s="166" t="s">
        <v>25</v>
      </c>
      <c r="S73" s="166" t="s">
        <v>8</v>
      </c>
      <c r="T73" s="166" t="s">
        <v>8</v>
      </c>
      <c r="U73" s="166" t="s">
        <v>8</v>
      </c>
      <c r="V73" s="166" t="s">
        <v>8</v>
      </c>
      <c r="W73" s="166" t="s">
        <v>8</v>
      </c>
      <c r="X73" s="166" t="s">
        <v>8</v>
      </c>
      <c r="Y73" s="166">
        <v>1497</v>
      </c>
      <c r="Z73" s="166">
        <v>1497</v>
      </c>
    </row>
    <row r="74" spans="1:26" ht="43.5" customHeight="1">
      <c r="A74" s="174"/>
      <c r="B74" s="171"/>
      <c r="C74" s="207"/>
      <c r="D74" s="174"/>
      <c r="E74" s="174"/>
      <c r="F74" s="159" t="str">
        <f t="shared" si="33"/>
        <v>Иных источников финансирования, предусмотренных законодательством</v>
      </c>
      <c r="G74" s="40">
        <f t="shared" si="34"/>
        <v>0</v>
      </c>
      <c r="H74" s="40">
        <f t="shared" si="35"/>
        <v>0</v>
      </c>
      <c r="I74" s="17">
        <v>0</v>
      </c>
      <c r="J74" s="17">
        <v>0</v>
      </c>
      <c r="K74" s="22">
        <v>0</v>
      </c>
      <c r="L74" s="22">
        <v>0</v>
      </c>
      <c r="M74" s="22">
        <v>0</v>
      </c>
      <c r="N74" s="22">
        <v>0</v>
      </c>
      <c r="O74" s="117">
        <v>0</v>
      </c>
      <c r="P74" s="117">
        <v>0</v>
      </c>
      <c r="Q74" s="179"/>
      <c r="R74" s="167"/>
      <c r="S74" s="167"/>
      <c r="T74" s="167"/>
      <c r="U74" s="167"/>
      <c r="V74" s="167"/>
      <c r="W74" s="167"/>
      <c r="X74" s="167"/>
      <c r="Y74" s="167"/>
      <c r="Z74" s="167"/>
    </row>
    <row r="75" spans="1:26" ht="43.5" customHeight="1">
      <c r="A75" s="175"/>
      <c r="B75" s="172"/>
      <c r="C75" s="208"/>
      <c r="D75" s="175"/>
      <c r="E75" s="175"/>
      <c r="F75" s="159" t="str">
        <f t="shared" si="33"/>
        <v>Переходящего остатка бюджетных средств</v>
      </c>
      <c r="G75" s="40">
        <f t="shared" si="34"/>
        <v>0</v>
      </c>
      <c r="H75" s="40">
        <f t="shared" si="35"/>
        <v>0</v>
      </c>
      <c r="I75" s="17">
        <v>0</v>
      </c>
      <c r="J75" s="17">
        <v>0</v>
      </c>
      <c r="K75" s="22">
        <v>0</v>
      </c>
      <c r="L75" s="22">
        <v>0</v>
      </c>
      <c r="M75" s="22">
        <v>0</v>
      </c>
      <c r="N75" s="22">
        <v>0</v>
      </c>
      <c r="O75" s="117">
        <v>0</v>
      </c>
      <c r="P75" s="117">
        <v>0</v>
      </c>
      <c r="Q75" s="179"/>
      <c r="R75" s="168"/>
      <c r="S75" s="168"/>
      <c r="T75" s="168"/>
      <c r="U75" s="168"/>
      <c r="V75" s="168"/>
      <c r="W75" s="168"/>
      <c r="X75" s="168"/>
      <c r="Y75" s="168"/>
      <c r="Z75" s="168"/>
    </row>
    <row r="76" spans="1:26" ht="34.5" customHeight="1">
      <c r="A76" s="173" t="s">
        <v>24</v>
      </c>
      <c r="B76" s="170" t="s">
        <v>300</v>
      </c>
      <c r="C76" s="206"/>
      <c r="D76" s="169" t="s">
        <v>290</v>
      </c>
      <c r="E76" s="173" t="s">
        <v>62</v>
      </c>
      <c r="F76" s="159" t="s">
        <v>7</v>
      </c>
      <c r="G76" s="40">
        <f>I76+K76+M76+O76</f>
        <v>1895106.1099999999</v>
      </c>
      <c r="H76" s="40">
        <f>J76+L76+N76+P76</f>
        <v>1856270.01</v>
      </c>
      <c r="I76" s="17">
        <f>I77+I78+I79</f>
        <v>435970.3</v>
      </c>
      <c r="J76" s="17">
        <f>SUM(J77:J80)</f>
        <v>435970.3</v>
      </c>
      <c r="K76" s="22">
        <f>K77</f>
        <v>323930.02</v>
      </c>
      <c r="L76" s="22">
        <f>L77</f>
        <v>323930.02</v>
      </c>
      <c r="M76" s="22">
        <f>M77</f>
        <v>242052.18</v>
      </c>
      <c r="N76" s="22">
        <f>N77</f>
        <v>241052.18</v>
      </c>
      <c r="O76" s="26">
        <f t="shared" ref="O76:P76" si="36">O77</f>
        <v>893153.61</v>
      </c>
      <c r="P76" s="26">
        <f t="shared" si="36"/>
        <v>855317.51</v>
      </c>
      <c r="Q76" s="209" t="s">
        <v>54</v>
      </c>
      <c r="R76" s="185" t="s">
        <v>5</v>
      </c>
      <c r="S76" s="166">
        <v>55</v>
      </c>
      <c r="T76" s="182">
        <v>55</v>
      </c>
      <c r="U76" s="200">
        <v>55</v>
      </c>
      <c r="V76" s="200">
        <v>55</v>
      </c>
      <c r="W76" s="199">
        <v>55</v>
      </c>
      <c r="X76" s="200">
        <v>55</v>
      </c>
      <c r="Y76" s="182">
        <v>55</v>
      </c>
      <c r="Z76" s="182">
        <v>55</v>
      </c>
    </row>
    <row r="77" spans="1:26" ht="46.5" customHeight="1">
      <c r="A77" s="174"/>
      <c r="B77" s="171"/>
      <c r="C77" s="207"/>
      <c r="D77" s="169"/>
      <c r="E77" s="174"/>
      <c r="F77" s="159" t="s">
        <v>79</v>
      </c>
      <c r="G77" s="40">
        <f t="shared" ref="G77:G79" si="37">I77+K77+M77+O77</f>
        <v>1895106.1099999999</v>
      </c>
      <c r="H77" s="40">
        <f t="shared" ref="H77:H79" si="38">J77+L77+N77+P77</f>
        <v>1856270.01</v>
      </c>
      <c r="I77" s="17">
        <v>435970.3</v>
      </c>
      <c r="J77" s="17">
        <v>435970.3</v>
      </c>
      <c r="K77" s="22">
        <v>323930.02</v>
      </c>
      <c r="L77" s="22">
        <v>323930.02</v>
      </c>
      <c r="M77" s="22">
        <v>242052.18</v>
      </c>
      <c r="N77" s="22">
        <v>241052.18</v>
      </c>
      <c r="O77" s="22">
        <v>893153.61</v>
      </c>
      <c r="P77" s="22">
        <v>855317.51</v>
      </c>
      <c r="Q77" s="210"/>
      <c r="R77" s="185"/>
      <c r="S77" s="167"/>
      <c r="T77" s="183"/>
      <c r="U77" s="200"/>
      <c r="V77" s="200"/>
      <c r="W77" s="199"/>
      <c r="X77" s="200"/>
      <c r="Y77" s="183"/>
      <c r="Z77" s="183"/>
    </row>
    <row r="78" spans="1:26" ht="34.5" customHeight="1">
      <c r="A78" s="174"/>
      <c r="B78" s="171"/>
      <c r="C78" s="207"/>
      <c r="D78" s="169"/>
      <c r="E78" s="174"/>
      <c r="F78" s="159" t="s">
        <v>80</v>
      </c>
      <c r="G78" s="40">
        <f t="shared" si="37"/>
        <v>0</v>
      </c>
      <c r="H78" s="40">
        <f t="shared" si="38"/>
        <v>0</v>
      </c>
      <c r="I78" s="17">
        <v>0</v>
      </c>
      <c r="J78" s="17">
        <v>0</v>
      </c>
      <c r="K78" s="22">
        <v>0</v>
      </c>
      <c r="L78" s="22">
        <v>0</v>
      </c>
      <c r="M78" s="22">
        <v>0</v>
      </c>
      <c r="N78" s="22">
        <v>0</v>
      </c>
      <c r="O78" s="22">
        <v>0</v>
      </c>
      <c r="P78" s="22">
        <v>0</v>
      </c>
      <c r="Q78" s="210"/>
      <c r="R78" s="185"/>
      <c r="S78" s="167"/>
      <c r="T78" s="183"/>
      <c r="U78" s="200"/>
      <c r="V78" s="200"/>
      <c r="W78" s="199"/>
      <c r="X78" s="200"/>
      <c r="Y78" s="183"/>
      <c r="Z78" s="183"/>
    </row>
    <row r="79" spans="1:26" ht="47.25" customHeight="1">
      <c r="A79" s="174"/>
      <c r="B79" s="171"/>
      <c r="C79" s="207"/>
      <c r="D79" s="169"/>
      <c r="E79" s="174"/>
      <c r="F79" s="159" t="s">
        <v>81</v>
      </c>
      <c r="G79" s="40">
        <f t="shared" si="37"/>
        <v>0</v>
      </c>
      <c r="H79" s="40">
        <f t="shared" si="38"/>
        <v>0</v>
      </c>
      <c r="I79" s="17">
        <v>0</v>
      </c>
      <c r="J79" s="17">
        <v>0</v>
      </c>
      <c r="K79" s="22">
        <v>0</v>
      </c>
      <c r="L79" s="22">
        <v>0</v>
      </c>
      <c r="M79" s="22">
        <v>0</v>
      </c>
      <c r="N79" s="22">
        <v>0</v>
      </c>
      <c r="O79" s="22">
        <v>0</v>
      </c>
      <c r="P79" s="22">
        <v>0</v>
      </c>
      <c r="Q79" s="210"/>
      <c r="R79" s="185"/>
      <c r="S79" s="167"/>
      <c r="T79" s="183"/>
      <c r="U79" s="200"/>
      <c r="V79" s="200"/>
      <c r="W79" s="199"/>
      <c r="X79" s="200"/>
      <c r="Y79" s="183"/>
      <c r="Z79" s="183"/>
    </row>
    <row r="80" spans="1:26" ht="33.75" customHeight="1">
      <c r="A80" s="175"/>
      <c r="B80" s="172"/>
      <c r="C80" s="208"/>
      <c r="D80" s="169"/>
      <c r="E80" s="175"/>
      <c r="F80" s="159" t="s">
        <v>14</v>
      </c>
      <c r="G80" s="40">
        <f>I80</f>
        <v>0</v>
      </c>
      <c r="H80" s="26">
        <v>0</v>
      </c>
      <c r="I80" s="17">
        <v>0</v>
      </c>
      <c r="J80" s="17">
        <v>0</v>
      </c>
      <c r="K80" s="22">
        <v>0</v>
      </c>
      <c r="L80" s="22">
        <v>0</v>
      </c>
      <c r="M80" s="22">
        <v>0</v>
      </c>
      <c r="N80" s="22">
        <v>0</v>
      </c>
      <c r="O80" s="22">
        <v>0</v>
      </c>
      <c r="P80" s="22">
        <v>0</v>
      </c>
      <c r="Q80" s="211"/>
      <c r="R80" s="185"/>
      <c r="S80" s="168"/>
      <c r="T80" s="183"/>
      <c r="U80" s="200"/>
      <c r="V80" s="200"/>
      <c r="W80" s="199"/>
      <c r="X80" s="200"/>
      <c r="Y80" s="184"/>
      <c r="Z80" s="184"/>
    </row>
    <row r="81" spans="1:26" ht="34.5" customHeight="1">
      <c r="A81" s="173" t="s">
        <v>50</v>
      </c>
      <c r="B81" s="170" t="s">
        <v>301</v>
      </c>
      <c r="C81" s="206"/>
      <c r="D81" s="169" t="s">
        <v>290</v>
      </c>
      <c r="E81" s="173" t="s">
        <v>62</v>
      </c>
      <c r="F81" s="159" t="s">
        <v>7</v>
      </c>
      <c r="G81" s="40">
        <f>I81+K81+M81+O81</f>
        <v>28161065.66</v>
      </c>
      <c r="H81" s="40">
        <f>J81+L81+N81+P81</f>
        <v>28125676.969999999</v>
      </c>
      <c r="I81" s="17">
        <f>I82+I83+I84+I85</f>
        <v>6213457.5800000001</v>
      </c>
      <c r="J81" s="17">
        <f>SUM(J82:J85)</f>
        <v>6178068.8899999997</v>
      </c>
      <c r="K81" s="22">
        <f>K82+K83</f>
        <v>6832528.0800000001</v>
      </c>
      <c r="L81" s="22">
        <f>L82+L83</f>
        <v>6832528.0800000001</v>
      </c>
      <c r="M81" s="22">
        <f>M82+M83</f>
        <v>8106100</v>
      </c>
      <c r="N81" s="22">
        <f>N82+N83</f>
        <v>8106100</v>
      </c>
      <c r="O81" s="26">
        <f t="shared" ref="O81:P81" si="39">O82+O83</f>
        <v>7008980</v>
      </c>
      <c r="P81" s="26">
        <f t="shared" si="39"/>
        <v>7008980</v>
      </c>
      <c r="Q81" s="209" t="s">
        <v>107</v>
      </c>
      <c r="R81" s="166" t="s">
        <v>5</v>
      </c>
      <c r="S81" s="264">
        <v>100</v>
      </c>
      <c r="T81" s="244">
        <v>100</v>
      </c>
      <c r="U81" s="256">
        <v>100</v>
      </c>
      <c r="V81" s="256">
        <v>100</v>
      </c>
      <c r="W81" s="258">
        <v>100</v>
      </c>
      <c r="X81" s="256">
        <v>100</v>
      </c>
      <c r="Y81" s="244">
        <v>100</v>
      </c>
      <c r="Z81" s="244">
        <v>100</v>
      </c>
    </row>
    <row r="82" spans="1:26" ht="51.75" customHeight="1">
      <c r="A82" s="174"/>
      <c r="B82" s="171"/>
      <c r="C82" s="207"/>
      <c r="D82" s="169"/>
      <c r="E82" s="174"/>
      <c r="F82" s="159" t="s">
        <v>79</v>
      </c>
      <c r="G82" s="40">
        <f t="shared" ref="G82:G84" si="40">I82+K82+M82+O82</f>
        <v>1230645.6599999999</v>
      </c>
      <c r="H82" s="40">
        <f t="shared" ref="H82:H84" si="41">J82+L82+N82+P82</f>
        <v>1230645.6599999999</v>
      </c>
      <c r="I82" s="17">
        <v>71417.58</v>
      </c>
      <c r="J82" s="17">
        <v>71417.58</v>
      </c>
      <c r="K82" s="22">
        <v>659228.07999999996</v>
      </c>
      <c r="L82" s="22">
        <v>659228.07999999996</v>
      </c>
      <c r="M82" s="22">
        <v>215000</v>
      </c>
      <c r="N82" s="22">
        <v>215000</v>
      </c>
      <c r="O82" s="22">
        <v>285000</v>
      </c>
      <c r="P82" s="22">
        <v>285000</v>
      </c>
      <c r="Q82" s="210"/>
      <c r="R82" s="167"/>
      <c r="S82" s="265"/>
      <c r="T82" s="245"/>
      <c r="U82" s="256"/>
      <c r="V82" s="256"/>
      <c r="W82" s="258"/>
      <c r="X82" s="256"/>
      <c r="Y82" s="245"/>
      <c r="Z82" s="245"/>
    </row>
    <row r="83" spans="1:26" ht="34.5" customHeight="1">
      <c r="A83" s="174"/>
      <c r="B83" s="171"/>
      <c r="C83" s="207"/>
      <c r="D83" s="169"/>
      <c r="E83" s="174"/>
      <c r="F83" s="159" t="s">
        <v>80</v>
      </c>
      <c r="G83" s="40">
        <f t="shared" si="40"/>
        <v>26930420</v>
      </c>
      <c r="H83" s="40">
        <f t="shared" si="41"/>
        <v>26895031.309999999</v>
      </c>
      <c r="I83" s="17">
        <v>6142040</v>
      </c>
      <c r="J83" s="17">
        <v>6106651.3099999996</v>
      </c>
      <c r="K83" s="22">
        <v>6173300</v>
      </c>
      <c r="L83" s="22">
        <v>6173300</v>
      </c>
      <c r="M83" s="22">
        <v>7891100</v>
      </c>
      <c r="N83" s="22">
        <v>7891100</v>
      </c>
      <c r="O83" s="22">
        <v>6723980</v>
      </c>
      <c r="P83" s="22">
        <v>6723980</v>
      </c>
      <c r="Q83" s="210"/>
      <c r="R83" s="167"/>
      <c r="S83" s="265"/>
      <c r="T83" s="245"/>
      <c r="U83" s="256"/>
      <c r="V83" s="256"/>
      <c r="W83" s="258"/>
      <c r="X83" s="256"/>
      <c r="Y83" s="245"/>
      <c r="Z83" s="245"/>
    </row>
    <row r="84" spans="1:26" ht="42.75" customHeight="1">
      <c r="A84" s="174"/>
      <c r="B84" s="171"/>
      <c r="C84" s="207"/>
      <c r="D84" s="169"/>
      <c r="E84" s="174"/>
      <c r="F84" s="159" t="s">
        <v>81</v>
      </c>
      <c r="G84" s="40">
        <f t="shared" si="40"/>
        <v>0</v>
      </c>
      <c r="H84" s="40">
        <f t="shared" si="41"/>
        <v>0</v>
      </c>
      <c r="I84" s="17">
        <v>0</v>
      </c>
      <c r="J84" s="17">
        <v>0</v>
      </c>
      <c r="K84" s="22">
        <v>0</v>
      </c>
      <c r="L84" s="22">
        <v>0</v>
      </c>
      <c r="M84" s="22">
        <v>0</v>
      </c>
      <c r="N84" s="22">
        <v>0</v>
      </c>
      <c r="O84" s="22">
        <v>0</v>
      </c>
      <c r="P84" s="22">
        <v>0</v>
      </c>
      <c r="Q84" s="210"/>
      <c r="R84" s="167"/>
      <c r="S84" s="265"/>
      <c r="T84" s="245"/>
      <c r="U84" s="256"/>
      <c r="V84" s="256"/>
      <c r="W84" s="258"/>
      <c r="X84" s="256"/>
      <c r="Y84" s="245"/>
      <c r="Z84" s="245"/>
    </row>
    <row r="85" spans="1:26" ht="30.75" customHeight="1">
      <c r="A85" s="175"/>
      <c r="B85" s="172"/>
      <c r="C85" s="208"/>
      <c r="D85" s="169"/>
      <c r="E85" s="175"/>
      <c r="F85" s="159" t="s">
        <v>14</v>
      </c>
      <c r="G85" s="40">
        <f t="shared" ref="G85" si="42">I85</f>
        <v>0</v>
      </c>
      <c r="H85" s="26">
        <f>SUM(J85:J85)</f>
        <v>0</v>
      </c>
      <c r="I85" s="17">
        <v>0</v>
      </c>
      <c r="J85" s="17">
        <v>0</v>
      </c>
      <c r="K85" s="22">
        <v>0</v>
      </c>
      <c r="L85" s="22">
        <v>0</v>
      </c>
      <c r="M85" s="22">
        <v>0</v>
      </c>
      <c r="N85" s="22">
        <v>0</v>
      </c>
      <c r="O85" s="22">
        <v>0</v>
      </c>
      <c r="P85" s="22">
        <v>0</v>
      </c>
      <c r="Q85" s="211"/>
      <c r="R85" s="168"/>
      <c r="S85" s="266"/>
      <c r="T85" s="246"/>
      <c r="U85" s="256"/>
      <c r="V85" s="256"/>
      <c r="W85" s="258"/>
      <c r="X85" s="256"/>
      <c r="Y85" s="246"/>
      <c r="Z85" s="246"/>
    </row>
    <row r="86" spans="1:26" ht="34.5" customHeight="1">
      <c r="A86" s="173" t="s">
        <v>121</v>
      </c>
      <c r="B86" s="170" t="s">
        <v>302</v>
      </c>
      <c r="C86" s="206"/>
      <c r="D86" s="169" t="s">
        <v>290</v>
      </c>
      <c r="E86" s="169" t="s">
        <v>62</v>
      </c>
      <c r="F86" s="159" t="s">
        <v>7</v>
      </c>
      <c r="G86" s="40">
        <f>I86+K86+M86+O86</f>
        <v>3313789.9899999998</v>
      </c>
      <c r="H86" s="40">
        <f>J86+L86+N86+P86</f>
        <v>3313789.9899999998</v>
      </c>
      <c r="I86" s="22">
        <f>I87</f>
        <v>710584.07</v>
      </c>
      <c r="J86" s="22">
        <f>SUM(J87:J90)</f>
        <v>710584.07</v>
      </c>
      <c r="K86" s="22">
        <f>K87</f>
        <v>746000</v>
      </c>
      <c r="L86" s="22">
        <f>L87</f>
        <v>746000</v>
      </c>
      <c r="M86" s="22">
        <f>M87</f>
        <v>855637.92</v>
      </c>
      <c r="N86" s="22">
        <f>N87</f>
        <v>855637.92</v>
      </c>
      <c r="O86" s="26">
        <f t="shared" ref="O86:P86" si="43">O87</f>
        <v>1001568</v>
      </c>
      <c r="P86" s="26">
        <f t="shared" si="43"/>
        <v>1001568</v>
      </c>
      <c r="Q86" s="214" t="s">
        <v>64</v>
      </c>
      <c r="R86" s="179" t="s">
        <v>5</v>
      </c>
      <c r="S86" s="166">
        <v>50</v>
      </c>
      <c r="T86" s="216">
        <v>50</v>
      </c>
      <c r="U86" s="216">
        <v>50</v>
      </c>
      <c r="V86" s="216">
        <v>50</v>
      </c>
      <c r="W86" s="217">
        <v>155</v>
      </c>
      <c r="X86" s="216">
        <v>155</v>
      </c>
      <c r="Y86" s="212">
        <v>155</v>
      </c>
      <c r="Z86" s="212">
        <v>155</v>
      </c>
    </row>
    <row r="87" spans="1:26" ht="46.5" customHeight="1">
      <c r="A87" s="174"/>
      <c r="B87" s="171"/>
      <c r="C87" s="207"/>
      <c r="D87" s="169"/>
      <c r="E87" s="169"/>
      <c r="F87" s="159" t="s">
        <v>79</v>
      </c>
      <c r="G87" s="40">
        <f t="shared" ref="G87:G90" si="44">I87+K87+M87+O87</f>
        <v>3313789.9899999998</v>
      </c>
      <c r="H87" s="40">
        <f t="shared" ref="H87:H90" si="45">J87+L87+N87+P87</f>
        <v>3313789.9899999998</v>
      </c>
      <c r="I87" s="22">
        <v>710584.07</v>
      </c>
      <c r="J87" s="22">
        <v>710584.07</v>
      </c>
      <c r="K87" s="22">
        <v>746000</v>
      </c>
      <c r="L87" s="22">
        <v>746000</v>
      </c>
      <c r="M87" s="22">
        <v>855637.92</v>
      </c>
      <c r="N87" s="22">
        <v>855637.92</v>
      </c>
      <c r="O87" s="22">
        <v>1001568</v>
      </c>
      <c r="P87" s="22">
        <v>1001568</v>
      </c>
      <c r="Q87" s="214"/>
      <c r="R87" s="179"/>
      <c r="S87" s="167"/>
      <c r="T87" s="216"/>
      <c r="U87" s="216"/>
      <c r="V87" s="216"/>
      <c r="W87" s="217"/>
      <c r="X87" s="216"/>
      <c r="Y87" s="253"/>
      <c r="Z87" s="253"/>
    </row>
    <row r="88" spans="1:26" ht="34.5" customHeight="1">
      <c r="A88" s="174"/>
      <c r="B88" s="171"/>
      <c r="C88" s="207"/>
      <c r="D88" s="169"/>
      <c r="E88" s="169"/>
      <c r="F88" s="159" t="s">
        <v>80</v>
      </c>
      <c r="G88" s="40">
        <f t="shared" si="44"/>
        <v>0</v>
      </c>
      <c r="H88" s="40">
        <f t="shared" si="45"/>
        <v>0</v>
      </c>
      <c r="I88" s="22">
        <v>0</v>
      </c>
      <c r="J88" s="22">
        <v>0</v>
      </c>
      <c r="K88" s="22">
        <v>0</v>
      </c>
      <c r="L88" s="22">
        <v>0</v>
      </c>
      <c r="M88" s="22">
        <v>0</v>
      </c>
      <c r="N88" s="22">
        <v>0</v>
      </c>
      <c r="O88" s="22">
        <v>0</v>
      </c>
      <c r="P88" s="22">
        <v>0</v>
      </c>
      <c r="Q88" s="214"/>
      <c r="R88" s="179"/>
      <c r="S88" s="167"/>
      <c r="T88" s="216"/>
      <c r="U88" s="216"/>
      <c r="V88" s="216"/>
      <c r="W88" s="217"/>
      <c r="X88" s="216"/>
      <c r="Y88" s="253"/>
      <c r="Z88" s="253"/>
    </row>
    <row r="89" spans="1:26" ht="40.5" customHeight="1">
      <c r="A89" s="174"/>
      <c r="B89" s="171"/>
      <c r="C89" s="207"/>
      <c r="D89" s="169"/>
      <c r="E89" s="169"/>
      <c r="F89" s="159" t="s">
        <v>81</v>
      </c>
      <c r="G89" s="40">
        <f t="shared" si="44"/>
        <v>0</v>
      </c>
      <c r="H89" s="40">
        <f t="shared" si="45"/>
        <v>0</v>
      </c>
      <c r="I89" s="22">
        <v>0</v>
      </c>
      <c r="J89" s="22">
        <v>0</v>
      </c>
      <c r="K89" s="22">
        <v>0</v>
      </c>
      <c r="L89" s="22">
        <v>0</v>
      </c>
      <c r="M89" s="22">
        <v>0</v>
      </c>
      <c r="N89" s="22">
        <v>0</v>
      </c>
      <c r="O89" s="22">
        <v>0</v>
      </c>
      <c r="P89" s="22">
        <v>0</v>
      </c>
      <c r="Q89" s="214"/>
      <c r="R89" s="179"/>
      <c r="S89" s="167"/>
      <c r="T89" s="216"/>
      <c r="U89" s="216"/>
      <c r="V89" s="216"/>
      <c r="W89" s="217"/>
      <c r="X89" s="216"/>
      <c r="Y89" s="253"/>
      <c r="Z89" s="253"/>
    </row>
    <row r="90" spans="1:26" ht="34.5" customHeight="1">
      <c r="A90" s="175"/>
      <c r="B90" s="172"/>
      <c r="C90" s="208"/>
      <c r="D90" s="169"/>
      <c r="E90" s="169"/>
      <c r="F90" s="159" t="s">
        <v>14</v>
      </c>
      <c r="G90" s="40">
        <f t="shared" si="44"/>
        <v>0</v>
      </c>
      <c r="H90" s="40">
        <f t="shared" si="45"/>
        <v>0</v>
      </c>
      <c r="I90" s="22">
        <v>0</v>
      </c>
      <c r="J90" s="22">
        <v>0</v>
      </c>
      <c r="K90" s="22">
        <v>0</v>
      </c>
      <c r="L90" s="22">
        <v>0</v>
      </c>
      <c r="M90" s="22">
        <v>0</v>
      </c>
      <c r="N90" s="22">
        <v>0</v>
      </c>
      <c r="O90" s="22">
        <v>0</v>
      </c>
      <c r="P90" s="22">
        <v>0</v>
      </c>
      <c r="Q90" s="214"/>
      <c r="R90" s="179"/>
      <c r="S90" s="168"/>
      <c r="T90" s="216"/>
      <c r="U90" s="216"/>
      <c r="V90" s="216"/>
      <c r="W90" s="217"/>
      <c r="X90" s="216"/>
      <c r="Y90" s="213"/>
      <c r="Z90" s="213"/>
    </row>
    <row r="91" spans="1:26" ht="34.5" customHeight="1">
      <c r="A91" s="173" t="s">
        <v>122</v>
      </c>
      <c r="B91" s="170" t="s">
        <v>303</v>
      </c>
      <c r="C91" s="206"/>
      <c r="D91" s="169" t="s">
        <v>290</v>
      </c>
      <c r="E91" s="169" t="s">
        <v>62</v>
      </c>
      <c r="F91" s="159" t="s">
        <v>7</v>
      </c>
      <c r="G91" s="40">
        <f>I91+K91+M91+O91</f>
        <v>10815857.09</v>
      </c>
      <c r="H91" s="40">
        <f>J91+L91+N91+P91</f>
        <v>10793650.18</v>
      </c>
      <c r="I91" s="41">
        <f>I92+I93+I94+I95</f>
        <v>1032483.29</v>
      </c>
      <c r="J91" s="17">
        <f>SUM(J92:J95)</f>
        <v>1032483.29</v>
      </c>
      <c r="K91" s="22">
        <f>K92</f>
        <v>2316843.48</v>
      </c>
      <c r="L91" s="22">
        <f>L92</f>
        <v>2310702.54</v>
      </c>
      <c r="M91" s="22">
        <f>M92</f>
        <v>3600493.73</v>
      </c>
      <c r="N91" s="22">
        <f>N92</f>
        <v>3585760.95</v>
      </c>
      <c r="O91" s="26">
        <f t="shared" ref="O91:P91" si="46">O92</f>
        <v>3866036.59</v>
      </c>
      <c r="P91" s="26">
        <f t="shared" si="46"/>
        <v>3864703.4</v>
      </c>
      <c r="Q91" s="209" t="s">
        <v>82</v>
      </c>
      <c r="R91" s="166" t="s">
        <v>25</v>
      </c>
      <c r="S91" s="166">
        <v>1570</v>
      </c>
      <c r="T91" s="182">
        <v>1570</v>
      </c>
      <c r="U91" s="200">
        <v>1570</v>
      </c>
      <c r="V91" s="200">
        <v>1570</v>
      </c>
      <c r="W91" s="199">
        <v>1570</v>
      </c>
      <c r="X91" s="200">
        <v>1570</v>
      </c>
      <c r="Y91" s="182">
        <v>1570</v>
      </c>
      <c r="Z91" s="182">
        <v>1570</v>
      </c>
    </row>
    <row r="92" spans="1:26" ht="44.25" customHeight="1">
      <c r="A92" s="174"/>
      <c r="B92" s="171"/>
      <c r="C92" s="207"/>
      <c r="D92" s="169"/>
      <c r="E92" s="169"/>
      <c r="F92" s="159" t="s">
        <v>79</v>
      </c>
      <c r="G92" s="40">
        <f t="shared" ref="G92:G95" si="47">I92+K92+M92+O92</f>
        <v>10815857.09</v>
      </c>
      <c r="H92" s="40">
        <f t="shared" ref="H92:H95" si="48">J92+L92+N92+P92</f>
        <v>10793650.18</v>
      </c>
      <c r="I92" s="41">
        <v>1032483.29</v>
      </c>
      <c r="J92" s="17">
        <v>1032483.29</v>
      </c>
      <c r="K92" s="22">
        <v>2316843.48</v>
      </c>
      <c r="L92" s="22">
        <v>2310702.54</v>
      </c>
      <c r="M92" s="22">
        <v>3600493.73</v>
      </c>
      <c r="N92" s="22">
        <v>3585760.95</v>
      </c>
      <c r="O92" s="22">
        <v>3866036.59</v>
      </c>
      <c r="P92" s="22">
        <v>3864703.4</v>
      </c>
      <c r="Q92" s="210"/>
      <c r="R92" s="167"/>
      <c r="S92" s="167"/>
      <c r="T92" s="183"/>
      <c r="U92" s="200"/>
      <c r="V92" s="200"/>
      <c r="W92" s="199"/>
      <c r="X92" s="200"/>
      <c r="Y92" s="183"/>
      <c r="Z92" s="183"/>
    </row>
    <row r="93" spans="1:26" ht="34.5" customHeight="1">
      <c r="A93" s="174"/>
      <c r="B93" s="171"/>
      <c r="C93" s="207"/>
      <c r="D93" s="169"/>
      <c r="E93" s="169"/>
      <c r="F93" s="159" t="s">
        <v>80</v>
      </c>
      <c r="G93" s="40">
        <f t="shared" si="47"/>
        <v>0</v>
      </c>
      <c r="H93" s="40">
        <f t="shared" si="48"/>
        <v>0</v>
      </c>
      <c r="I93" s="17">
        <v>0</v>
      </c>
      <c r="J93" s="17">
        <v>0</v>
      </c>
      <c r="K93" s="22">
        <v>0</v>
      </c>
      <c r="L93" s="22">
        <v>0</v>
      </c>
      <c r="M93" s="22">
        <v>0</v>
      </c>
      <c r="N93" s="22">
        <v>0</v>
      </c>
      <c r="O93" s="22">
        <v>0</v>
      </c>
      <c r="P93" s="22">
        <v>0</v>
      </c>
      <c r="Q93" s="210"/>
      <c r="R93" s="167"/>
      <c r="S93" s="167"/>
      <c r="T93" s="183"/>
      <c r="U93" s="200"/>
      <c r="V93" s="200"/>
      <c r="W93" s="199"/>
      <c r="X93" s="200"/>
      <c r="Y93" s="183"/>
      <c r="Z93" s="183"/>
    </row>
    <row r="94" spans="1:26" ht="38.25" customHeight="1">
      <c r="A94" s="174"/>
      <c r="B94" s="171"/>
      <c r="C94" s="207"/>
      <c r="D94" s="169"/>
      <c r="E94" s="169"/>
      <c r="F94" s="159" t="s">
        <v>81</v>
      </c>
      <c r="G94" s="40">
        <f t="shared" si="47"/>
        <v>0</v>
      </c>
      <c r="H94" s="40">
        <f t="shared" si="48"/>
        <v>0</v>
      </c>
      <c r="I94" s="17">
        <v>0</v>
      </c>
      <c r="J94" s="17">
        <v>0</v>
      </c>
      <c r="K94" s="22">
        <v>0</v>
      </c>
      <c r="L94" s="22">
        <v>0</v>
      </c>
      <c r="M94" s="22">
        <v>0</v>
      </c>
      <c r="N94" s="22">
        <v>0</v>
      </c>
      <c r="O94" s="22">
        <v>0</v>
      </c>
      <c r="P94" s="22">
        <v>0</v>
      </c>
      <c r="Q94" s="210"/>
      <c r="R94" s="167"/>
      <c r="S94" s="167"/>
      <c r="T94" s="183"/>
      <c r="U94" s="200"/>
      <c r="V94" s="200"/>
      <c r="W94" s="199"/>
      <c r="X94" s="200"/>
      <c r="Y94" s="183"/>
      <c r="Z94" s="183"/>
    </row>
    <row r="95" spans="1:26" ht="34.5" customHeight="1">
      <c r="A95" s="175"/>
      <c r="B95" s="172"/>
      <c r="C95" s="208"/>
      <c r="D95" s="169"/>
      <c r="E95" s="169"/>
      <c r="F95" s="159" t="s">
        <v>14</v>
      </c>
      <c r="G95" s="40">
        <f t="shared" si="47"/>
        <v>0</v>
      </c>
      <c r="H95" s="40">
        <f t="shared" si="48"/>
        <v>0</v>
      </c>
      <c r="I95" s="17">
        <v>0</v>
      </c>
      <c r="J95" s="17">
        <v>0</v>
      </c>
      <c r="K95" s="22">
        <v>0</v>
      </c>
      <c r="L95" s="22">
        <v>0</v>
      </c>
      <c r="M95" s="22">
        <v>0</v>
      </c>
      <c r="N95" s="22">
        <v>0</v>
      </c>
      <c r="O95" s="22">
        <v>0</v>
      </c>
      <c r="P95" s="22">
        <v>0</v>
      </c>
      <c r="Q95" s="211"/>
      <c r="R95" s="168"/>
      <c r="S95" s="168"/>
      <c r="T95" s="184"/>
      <c r="U95" s="200"/>
      <c r="V95" s="200"/>
      <c r="W95" s="199"/>
      <c r="X95" s="200"/>
      <c r="Y95" s="184"/>
      <c r="Z95" s="184"/>
    </row>
    <row r="96" spans="1:26" ht="34.5" customHeight="1">
      <c r="A96" s="173" t="s">
        <v>123</v>
      </c>
      <c r="B96" s="170" t="s">
        <v>304</v>
      </c>
      <c r="C96" s="206"/>
      <c r="D96" s="169" t="s">
        <v>290</v>
      </c>
      <c r="E96" s="169" t="s">
        <v>62</v>
      </c>
      <c r="F96" s="159" t="s">
        <v>7</v>
      </c>
      <c r="G96" s="40">
        <f>I96+K96+M96+O96</f>
        <v>1576232473.73</v>
      </c>
      <c r="H96" s="40">
        <f>J96+L96+N96+P96</f>
        <v>1576134700.96</v>
      </c>
      <c r="I96" s="17">
        <f>I97+I98</f>
        <v>329951701.23000002</v>
      </c>
      <c r="J96" s="17">
        <f>SUM(J97:J100)</f>
        <v>329951701.23000002</v>
      </c>
      <c r="K96" s="22">
        <f>K98</f>
        <v>385899272</v>
      </c>
      <c r="L96" s="22">
        <f>L98</f>
        <v>385885676.63</v>
      </c>
      <c r="M96" s="22">
        <f>M98</f>
        <v>401572980.5</v>
      </c>
      <c r="N96" s="22">
        <f>N98</f>
        <v>401572980.5</v>
      </c>
      <c r="O96" s="26">
        <f t="shared" ref="O96:P96" si="49">O98</f>
        <v>458808520</v>
      </c>
      <c r="P96" s="26">
        <f t="shared" si="49"/>
        <v>458724342.60000002</v>
      </c>
      <c r="Q96" s="209" t="s">
        <v>89</v>
      </c>
      <c r="R96" s="166" t="s">
        <v>5</v>
      </c>
      <c r="S96" s="264">
        <v>100</v>
      </c>
      <c r="T96" s="244">
        <v>100</v>
      </c>
      <c r="U96" s="256">
        <v>100</v>
      </c>
      <c r="V96" s="256">
        <v>100</v>
      </c>
      <c r="W96" s="258">
        <v>100</v>
      </c>
      <c r="X96" s="256">
        <v>100</v>
      </c>
      <c r="Y96" s="244">
        <v>100</v>
      </c>
      <c r="Z96" s="244">
        <v>100</v>
      </c>
    </row>
    <row r="97" spans="1:26" ht="52.5" customHeight="1">
      <c r="A97" s="174"/>
      <c r="B97" s="171"/>
      <c r="C97" s="207"/>
      <c r="D97" s="169"/>
      <c r="E97" s="169"/>
      <c r="F97" s="159" t="s">
        <v>79</v>
      </c>
      <c r="G97" s="40">
        <f t="shared" ref="G97:G100" si="50">I97+K97+M97+O97</f>
        <v>0</v>
      </c>
      <c r="H97" s="40">
        <f t="shared" ref="H97:H100" si="51">J97+L97+N97+P97</f>
        <v>0</v>
      </c>
      <c r="I97" s="30">
        <v>0</v>
      </c>
      <c r="J97" s="30">
        <v>0</v>
      </c>
      <c r="K97" s="30">
        <v>0</v>
      </c>
      <c r="L97" s="30">
        <v>0</v>
      </c>
      <c r="M97" s="30">
        <v>0</v>
      </c>
      <c r="N97" s="30">
        <v>0</v>
      </c>
      <c r="O97" s="30">
        <v>0</v>
      </c>
      <c r="P97" s="30">
        <v>0</v>
      </c>
      <c r="Q97" s="210"/>
      <c r="R97" s="167"/>
      <c r="S97" s="265"/>
      <c r="T97" s="245"/>
      <c r="U97" s="256"/>
      <c r="V97" s="256"/>
      <c r="W97" s="258"/>
      <c r="X97" s="256"/>
      <c r="Y97" s="245"/>
      <c r="Z97" s="245"/>
    </row>
    <row r="98" spans="1:26" ht="34.5" customHeight="1">
      <c r="A98" s="174"/>
      <c r="B98" s="171"/>
      <c r="C98" s="207"/>
      <c r="D98" s="169"/>
      <c r="E98" s="169"/>
      <c r="F98" s="159" t="s">
        <v>80</v>
      </c>
      <c r="G98" s="40">
        <f t="shared" si="50"/>
        <v>1576232473.73</v>
      </c>
      <c r="H98" s="40">
        <f t="shared" si="51"/>
        <v>1576134700.96</v>
      </c>
      <c r="I98" s="17">
        <v>329951701.23000002</v>
      </c>
      <c r="J98" s="24">
        <v>329951701.23000002</v>
      </c>
      <c r="K98" s="30">
        <v>385899272</v>
      </c>
      <c r="L98" s="30">
        <v>385885676.63</v>
      </c>
      <c r="M98" s="30">
        <v>401572980.5</v>
      </c>
      <c r="N98" s="30">
        <v>401572980.5</v>
      </c>
      <c r="O98" s="30">
        <v>458808520</v>
      </c>
      <c r="P98" s="30">
        <v>458724342.60000002</v>
      </c>
      <c r="Q98" s="210"/>
      <c r="R98" s="167"/>
      <c r="S98" s="265"/>
      <c r="T98" s="245"/>
      <c r="U98" s="256"/>
      <c r="V98" s="256"/>
      <c r="W98" s="258"/>
      <c r="X98" s="256"/>
      <c r="Y98" s="245"/>
      <c r="Z98" s="245"/>
    </row>
    <row r="99" spans="1:26" ht="42" customHeight="1">
      <c r="A99" s="174"/>
      <c r="B99" s="171"/>
      <c r="C99" s="207"/>
      <c r="D99" s="169"/>
      <c r="E99" s="169"/>
      <c r="F99" s="159" t="s">
        <v>81</v>
      </c>
      <c r="G99" s="40">
        <f t="shared" si="50"/>
        <v>0</v>
      </c>
      <c r="H99" s="40">
        <f t="shared" si="51"/>
        <v>0</v>
      </c>
      <c r="I99" s="17">
        <v>0</v>
      </c>
      <c r="J99" s="17">
        <v>0</v>
      </c>
      <c r="K99" s="22">
        <v>0</v>
      </c>
      <c r="L99" s="22">
        <v>0</v>
      </c>
      <c r="M99" s="22">
        <v>0</v>
      </c>
      <c r="N99" s="22">
        <v>0</v>
      </c>
      <c r="O99" s="22">
        <v>0</v>
      </c>
      <c r="P99" s="22">
        <v>0</v>
      </c>
      <c r="Q99" s="210"/>
      <c r="R99" s="167"/>
      <c r="S99" s="265"/>
      <c r="T99" s="245"/>
      <c r="U99" s="256"/>
      <c r="V99" s="256"/>
      <c r="W99" s="258"/>
      <c r="X99" s="256"/>
      <c r="Y99" s="245"/>
      <c r="Z99" s="245"/>
    </row>
    <row r="100" spans="1:26" ht="46.5" customHeight="1">
      <c r="A100" s="175"/>
      <c r="B100" s="172"/>
      <c r="C100" s="208"/>
      <c r="D100" s="169"/>
      <c r="E100" s="169"/>
      <c r="F100" s="159" t="s">
        <v>14</v>
      </c>
      <c r="G100" s="40">
        <f t="shared" si="50"/>
        <v>0</v>
      </c>
      <c r="H100" s="40">
        <f t="shared" si="51"/>
        <v>0</v>
      </c>
      <c r="I100" s="17">
        <v>0</v>
      </c>
      <c r="J100" s="17">
        <v>0</v>
      </c>
      <c r="K100" s="22">
        <v>0</v>
      </c>
      <c r="L100" s="22">
        <v>0</v>
      </c>
      <c r="M100" s="22">
        <v>0</v>
      </c>
      <c r="N100" s="22">
        <v>0</v>
      </c>
      <c r="O100" s="22">
        <v>0</v>
      </c>
      <c r="P100" s="22">
        <v>0</v>
      </c>
      <c r="Q100" s="211"/>
      <c r="R100" s="168"/>
      <c r="S100" s="266"/>
      <c r="T100" s="246"/>
      <c r="U100" s="256"/>
      <c r="V100" s="256"/>
      <c r="W100" s="258"/>
      <c r="X100" s="256"/>
      <c r="Y100" s="246"/>
      <c r="Z100" s="246"/>
    </row>
    <row r="101" spans="1:26" ht="39.75" customHeight="1">
      <c r="A101" s="173" t="s">
        <v>124</v>
      </c>
      <c r="B101" s="170" t="s">
        <v>305</v>
      </c>
      <c r="C101" s="206"/>
      <c r="D101" s="169" t="s">
        <v>290</v>
      </c>
      <c r="E101" s="169" t="s">
        <v>62</v>
      </c>
      <c r="F101" s="159" t="s">
        <v>7</v>
      </c>
      <c r="G101" s="40">
        <f>I101+K101+M101+O101</f>
        <v>3964477.11</v>
      </c>
      <c r="H101" s="40">
        <f>J101+L101+N101+P101</f>
        <v>3031300.81</v>
      </c>
      <c r="I101" s="17">
        <f>I102+I103</f>
        <v>1183362</v>
      </c>
      <c r="J101" s="17">
        <f>SUM(J102:J105)</f>
        <v>895547.18</v>
      </c>
      <c r="K101" s="22">
        <f>K103</f>
        <v>1201846</v>
      </c>
      <c r="L101" s="22">
        <f>L103</f>
        <v>744107.56</v>
      </c>
      <c r="M101" s="22">
        <f>M103</f>
        <v>849743.11</v>
      </c>
      <c r="N101" s="22">
        <f>N103</f>
        <v>780602.8</v>
      </c>
      <c r="O101" s="26">
        <f>O103</f>
        <v>729526</v>
      </c>
      <c r="P101" s="26">
        <f t="shared" ref="P101" si="52">P103</f>
        <v>611043.27</v>
      </c>
      <c r="Q101" s="209" t="s">
        <v>74</v>
      </c>
      <c r="R101" s="166" t="s">
        <v>5</v>
      </c>
      <c r="S101" s="264">
        <v>100</v>
      </c>
      <c r="T101" s="244">
        <v>100</v>
      </c>
      <c r="U101" s="256">
        <v>100</v>
      </c>
      <c r="V101" s="256">
        <v>100</v>
      </c>
      <c r="W101" s="258">
        <v>100</v>
      </c>
      <c r="X101" s="256">
        <v>100</v>
      </c>
      <c r="Y101" s="244">
        <v>100</v>
      </c>
      <c r="Z101" s="244">
        <v>100</v>
      </c>
    </row>
    <row r="102" spans="1:26" ht="49.5" customHeight="1">
      <c r="A102" s="174"/>
      <c r="B102" s="171"/>
      <c r="C102" s="207"/>
      <c r="D102" s="169"/>
      <c r="E102" s="169"/>
      <c r="F102" s="159" t="s">
        <v>79</v>
      </c>
      <c r="G102" s="40">
        <f t="shared" ref="G102:G105" si="53">I102+K102+M102+O102</f>
        <v>0</v>
      </c>
      <c r="H102" s="40">
        <f t="shared" ref="H102:H105" si="54">J102+L102+N102+P102</f>
        <v>0</v>
      </c>
      <c r="I102" s="17">
        <v>0</v>
      </c>
      <c r="J102" s="17">
        <v>0</v>
      </c>
      <c r="K102" s="22">
        <v>0</v>
      </c>
      <c r="L102" s="22">
        <v>0</v>
      </c>
      <c r="M102" s="22">
        <v>0</v>
      </c>
      <c r="N102" s="22">
        <v>0</v>
      </c>
      <c r="O102" s="22">
        <v>0</v>
      </c>
      <c r="P102" s="22">
        <v>0</v>
      </c>
      <c r="Q102" s="210"/>
      <c r="R102" s="167"/>
      <c r="S102" s="265"/>
      <c r="T102" s="245"/>
      <c r="U102" s="256"/>
      <c r="V102" s="256"/>
      <c r="W102" s="258"/>
      <c r="X102" s="256"/>
      <c r="Y102" s="245"/>
      <c r="Z102" s="245"/>
    </row>
    <row r="103" spans="1:26" ht="32.25" customHeight="1">
      <c r="A103" s="174"/>
      <c r="B103" s="171"/>
      <c r="C103" s="207"/>
      <c r="D103" s="169"/>
      <c r="E103" s="169"/>
      <c r="F103" s="159" t="s">
        <v>80</v>
      </c>
      <c r="G103" s="40">
        <f t="shared" si="53"/>
        <v>3964477.11</v>
      </c>
      <c r="H103" s="40">
        <f t="shared" si="54"/>
        <v>3031300.81</v>
      </c>
      <c r="I103" s="17">
        <v>1183362</v>
      </c>
      <c r="J103" s="17">
        <v>895547.18</v>
      </c>
      <c r="K103" s="22">
        <v>1201846</v>
      </c>
      <c r="L103" s="22">
        <v>744107.56</v>
      </c>
      <c r="M103" s="22">
        <v>849743.11</v>
      </c>
      <c r="N103" s="22">
        <v>780602.8</v>
      </c>
      <c r="O103" s="22">
        <v>729526</v>
      </c>
      <c r="P103" s="22">
        <v>611043.27</v>
      </c>
      <c r="Q103" s="210"/>
      <c r="R103" s="167"/>
      <c r="S103" s="265"/>
      <c r="T103" s="245"/>
      <c r="U103" s="256"/>
      <c r="V103" s="256"/>
      <c r="W103" s="258"/>
      <c r="X103" s="256"/>
      <c r="Y103" s="245"/>
      <c r="Z103" s="245"/>
    </row>
    <row r="104" spans="1:26" ht="38.25" customHeight="1">
      <c r="A104" s="174"/>
      <c r="B104" s="171"/>
      <c r="C104" s="207"/>
      <c r="D104" s="169"/>
      <c r="E104" s="169"/>
      <c r="F104" s="159" t="s">
        <v>81</v>
      </c>
      <c r="G104" s="40">
        <f t="shared" si="53"/>
        <v>0</v>
      </c>
      <c r="H104" s="40">
        <f t="shared" si="54"/>
        <v>0</v>
      </c>
      <c r="I104" s="17">
        <v>0</v>
      </c>
      <c r="J104" s="17">
        <v>0</v>
      </c>
      <c r="K104" s="22">
        <v>0</v>
      </c>
      <c r="L104" s="22">
        <v>0</v>
      </c>
      <c r="M104" s="22">
        <v>0</v>
      </c>
      <c r="N104" s="22">
        <v>0</v>
      </c>
      <c r="O104" s="22">
        <v>0</v>
      </c>
      <c r="P104" s="22">
        <v>0</v>
      </c>
      <c r="Q104" s="210"/>
      <c r="R104" s="167"/>
      <c r="S104" s="265"/>
      <c r="T104" s="245"/>
      <c r="U104" s="256"/>
      <c r="V104" s="256"/>
      <c r="W104" s="258"/>
      <c r="X104" s="256"/>
      <c r="Y104" s="245"/>
      <c r="Z104" s="245"/>
    </row>
    <row r="105" spans="1:26" ht="39.75" customHeight="1">
      <c r="A105" s="175"/>
      <c r="B105" s="172"/>
      <c r="C105" s="208"/>
      <c r="D105" s="169"/>
      <c r="E105" s="169"/>
      <c r="F105" s="159" t="s">
        <v>14</v>
      </c>
      <c r="G105" s="40">
        <f t="shared" si="53"/>
        <v>0</v>
      </c>
      <c r="H105" s="40">
        <f t="shared" si="54"/>
        <v>0</v>
      </c>
      <c r="I105" s="17">
        <v>0</v>
      </c>
      <c r="J105" s="17">
        <v>0</v>
      </c>
      <c r="K105" s="22">
        <v>0</v>
      </c>
      <c r="L105" s="22">
        <v>0</v>
      </c>
      <c r="M105" s="22">
        <v>0</v>
      </c>
      <c r="N105" s="22">
        <v>0</v>
      </c>
      <c r="O105" s="22">
        <v>0</v>
      </c>
      <c r="P105" s="22">
        <v>0</v>
      </c>
      <c r="Q105" s="211"/>
      <c r="R105" s="168"/>
      <c r="S105" s="266"/>
      <c r="T105" s="246"/>
      <c r="U105" s="256"/>
      <c r="V105" s="256"/>
      <c r="W105" s="258"/>
      <c r="X105" s="256"/>
      <c r="Y105" s="246"/>
      <c r="Z105" s="246"/>
    </row>
    <row r="106" spans="1:26" ht="39.75" customHeight="1">
      <c r="A106" s="173" t="s">
        <v>125</v>
      </c>
      <c r="B106" s="170" t="s">
        <v>306</v>
      </c>
      <c r="C106" s="206"/>
      <c r="D106" s="169" t="s">
        <v>290</v>
      </c>
      <c r="E106" s="169" t="s">
        <v>62</v>
      </c>
      <c r="F106" s="159" t="s">
        <v>7</v>
      </c>
      <c r="G106" s="40">
        <f>I106+K106+M106+O106</f>
        <v>73164778.659999996</v>
      </c>
      <c r="H106" s="40">
        <f>J106+L106+N106+P106</f>
        <v>72973579.590000004</v>
      </c>
      <c r="I106" s="18">
        <f>SUM(I107:I110)</f>
        <v>15473286.41</v>
      </c>
      <c r="J106" s="18">
        <f>SUM(J107:J110)</f>
        <v>15473286.41</v>
      </c>
      <c r="K106" s="18">
        <f>K107+K108</f>
        <v>16723586.940000001</v>
      </c>
      <c r="L106" s="18">
        <f>L107+L108</f>
        <v>16723586.940000001</v>
      </c>
      <c r="M106" s="18">
        <f>M107+M108</f>
        <v>14472524.640000001</v>
      </c>
      <c r="N106" s="18">
        <f>N107+N108</f>
        <v>14472524.640000001</v>
      </c>
      <c r="O106" s="409">
        <f t="shared" ref="O106:P106" si="55">O107+O108</f>
        <v>26495380.669999998</v>
      </c>
      <c r="P106" s="409">
        <f t="shared" si="55"/>
        <v>26304181.600000001</v>
      </c>
      <c r="Q106" s="209" t="s">
        <v>77</v>
      </c>
      <c r="R106" s="166" t="s">
        <v>5</v>
      </c>
      <c r="S106" s="264">
        <v>100</v>
      </c>
      <c r="T106" s="244">
        <v>100</v>
      </c>
      <c r="U106" s="256">
        <v>100</v>
      </c>
      <c r="V106" s="256">
        <v>100</v>
      </c>
      <c r="W106" s="258">
        <v>100</v>
      </c>
      <c r="X106" s="256">
        <v>100</v>
      </c>
      <c r="Y106" s="244">
        <v>100</v>
      </c>
      <c r="Z106" s="244">
        <v>100</v>
      </c>
    </row>
    <row r="107" spans="1:26" ht="45" customHeight="1">
      <c r="A107" s="174"/>
      <c r="B107" s="171"/>
      <c r="C107" s="207"/>
      <c r="D107" s="169"/>
      <c r="E107" s="169"/>
      <c r="F107" s="159" t="s">
        <v>79</v>
      </c>
      <c r="G107" s="40">
        <f t="shared" ref="G107:G110" si="56">I107+K107+M107+O107</f>
        <v>24530633.239999998</v>
      </c>
      <c r="H107" s="40">
        <f t="shared" ref="H107:H110" si="57">J107+L107+N107+P107</f>
        <v>24339434.170000002</v>
      </c>
      <c r="I107" s="18">
        <v>4580570.5999999996</v>
      </c>
      <c r="J107" s="22">
        <v>4580570.5999999996</v>
      </c>
      <c r="K107" s="22">
        <v>5513290.3899999997</v>
      </c>
      <c r="L107" s="22">
        <v>5513290.3899999997</v>
      </c>
      <c r="M107" s="22">
        <v>6668439.9400000004</v>
      </c>
      <c r="N107" s="22">
        <v>6668439.9400000004</v>
      </c>
      <c r="O107" s="22">
        <v>7768332.3099999996</v>
      </c>
      <c r="P107" s="22">
        <v>7577133.2400000002</v>
      </c>
      <c r="Q107" s="210"/>
      <c r="R107" s="167"/>
      <c r="S107" s="265"/>
      <c r="T107" s="245"/>
      <c r="U107" s="256"/>
      <c r="V107" s="256"/>
      <c r="W107" s="258"/>
      <c r="X107" s="256"/>
      <c r="Y107" s="245"/>
      <c r="Z107" s="245"/>
    </row>
    <row r="108" spans="1:26" ht="39.75" customHeight="1">
      <c r="A108" s="174"/>
      <c r="B108" s="171"/>
      <c r="C108" s="207"/>
      <c r="D108" s="169"/>
      <c r="E108" s="169"/>
      <c r="F108" s="159" t="s">
        <v>80</v>
      </c>
      <c r="G108" s="40">
        <f t="shared" si="56"/>
        <v>48634145.420000002</v>
      </c>
      <c r="H108" s="40">
        <f t="shared" si="57"/>
        <v>48634145.420000002</v>
      </c>
      <c r="I108" s="22">
        <v>10892715.810000001</v>
      </c>
      <c r="J108" s="22">
        <v>10892715.810000001</v>
      </c>
      <c r="K108" s="22">
        <v>11210296.550000001</v>
      </c>
      <c r="L108" s="22">
        <v>11210296.550000001</v>
      </c>
      <c r="M108" s="22">
        <v>7804084.7000000002</v>
      </c>
      <c r="N108" s="22">
        <v>7804084.7000000002</v>
      </c>
      <c r="O108" s="22">
        <v>18727048.359999999</v>
      </c>
      <c r="P108" s="22">
        <v>18727048.359999999</v>
      </c>
      <c r="Q108" s="210"/>
      <c r="R108" s="167"/>
      <c r="S108" s="265"/>
      <c r="T108" s="245"/>
      <c r="U108" s="256"/>
      <c r="V108" s="256"/>
      <c r="W108" s="258"/>
      <c r="X108" s="256"/>
      <c r="Y108" s="245"/>
      <c r="Z108" s="245"/>
    </row>
    <row r="109" spans="1:26" ht="39.75" customHeight="1">
      <c r="A109" s="174"/>
      <c r="B109" s="171"/>
      <c r="C109" s="207"/>
      <c r="D109" s="169"/>
      <c r="E109" s="169"/>
      <c r="F109" s="159" t="s">
        <v>81</v>
      </c>
      <c r="G109" s="40">
        <f t="shared" si="56"/>
        <v>0</v>
      </c>
      <c r="H109" s="40">
        <f t="shared" si="57"/>
        <v>0</v>
      </c>
      <c r="I109" s="22">
        <v>0</v>
      </c>
      <c r="J109" s="22">
        <v>0</v>
      </c>
      <c r="K109" s="22">
        <v>0</v>
      </c>
      <c r="L109" s="22">
        <v>0</v>
      </c>
      <c r="M109" s="22">
        <v>0</v>
      </c>
      <c r="N109" s="22">
        <v>0</v>
      </c>
      <c r="O109" s="22">
        <v>0</v>
      </c>
      <c r="P109" s="22">
        <v>0</v>
      </c>
      <c r="Q109" s="210"/>
      <c r="R109" s="167"/>
      <c r="S109" s="265"/>
      <c r="T109" s="245"/>
      <c r="U109" s="256"/>
      <c r="V109" s="256"/>
      <c r="W109" s="258"/>
      <c r="X109" s="256"/>
      <c r="Y109" s="245"/>
      <c r="Z109" s="245"/>
    </row>
    <row r="110" spans="1:26" ht="36" customHeight="1">
      <c r="A110" s="175"/>
      <c r="B110" s="172"/>
      <c r="C110" s="208"/>
      <c r="D110" s="169"/>
      <c r="E110" s="169"/>
      <c r="F110" s="159" t="s">
        <v>14</v>
      </c>
      <c r="G110" s="40">
        <f t="shared" si="56"/>
        <v>0</v>
      </c>
      <c r="H110" s="40">
        <f t="shared" si="57"/>
        <v>0</v>
      </c>
      <c r="I110" s="22">
        <v>0</v>
      </c>
      <c r="J110" s="22">
        <v>0</v>
      </c>
      <c r="K110" s="22">
        <v>0</v>
      </c>
      <c r="L110" s="22">
        <v>0</v>
      </c>
      <c r="M110" s="22">
        <v>0</v>
      </c>
      <c r="N110" s="22">
        <v>0</v>
      </c>
      <c r="O110" s="22">
        <v>0</v>
      </c>
      <c r="P110" s="22">
        <v>0</v>
      </c>
      <c r="Q110" s="211"/>
      <c r="R110" s="168"/>
      <c r="S110" s="266"/>
      <c r="T110" s="246"/>
      <c r="U110" s="256"/>
      <c r="V110" s="256"/>
      <c r="W110" s="258"/>
      <c r="X110" s="256"/>
      <c r="Y110" s="246"/>
      <c r="Z110" s="246"/>
    </row>
    <row r="111" spans="1:26" ht="34.5" customHeight="1">
      <c r="A111" s="173" t="s">
        <v>126</v>
      </c>
      <c r="B111" s="170" t="s">
        <v>307</v>
      </c>
      <c r="C111" s="206"/>
      <c r="D111" s="169" t="s">
        <v>290</v>
      </c>
      <c r="E111" s="169" t="s">
        <v>62</v>
      </c>
      <c r="F111" s="159" t="s">
        <v>7</v>
      </c>
      <c r="G111" s="40">
        <f>I111+K111+M111+O111</f>
        <v>3065433.4699999997</v>
      </c>
      <c r="H111" s="40">
        <f>J111+L111+N111+P111</f>
        <v>2885399.2399999998</v>
      </c>
      <c r="I111" s="22">
        <f>I112+I113</f>
        <v>508974.1</v>
      </c>
      <c r="J111" s="22">
        <f>SUM(J112:J115)</f>
        <v>508974.1</v>
      </c>
      <c r="K111" s="22">
        <f>K112</f>
        <v>658313.49</v>
      </c>
      <c r="L111" s="22">
        <f>L112</f>
        <v>658313.49</v>
      </c>
      <c r="M111" s="22">
        <f>M112</f>
        <v>650445.88</v>
      </c>
      <c r="N111" s="22">
        <f>N112</f>
        <v>648550.72</v>
      </c>
      <c r="O111" s="26">
        <f t="shared" ref="O111:P111" si="58">O112</f>
        <v>1247700</v>
      </c>
      <c r="P111" s="26">
        <f t="shared" si="58"/>
        <v>1069560.93</v>
      </c>
      <c r="Q111" s="209" t="s">
        <v>92</v>
      </c>
      <c r="R111" s="166" t="s">
        <v>5</v>
      </c>
      <c r="S111" s="264">
        <v>100</v>
      </c>
      <c r="T111" s="244">
        <v>100</v>
      </c>
      <c r="U111" s="256">
        <v>100</v>
      </c>
      <c r="V111" s="256">
        <v>100</v>
      </c>
      <c r="W111" s="258">
        <v>100</v>
      </c>
      <c r="X111" s="256">
        <v>100</v>
      </c>
      <c r="Y111" s="244">
        <v>100</v>
      </c>
      <c r="Z111" s="244">
        <v>100</v>
      </c>
    </row>
    <row r="112" spans="1:26" ht="45.75" customHeight="1">
      <c r="A112" s="174"/>
      <c r="B112" s="171"/>
      <c r="C112" s="207"/>
      <c r="D112" s="169"/>
      <c r="E112" s="169"/>
      <c r="F112" s="159" t="s">
        <v>79</v>
      </c>
      <c r="G112" s="40">
        <f t="shared" ref="G112:G115" si="59">I112+K112+M112+O112</f>
        <v>3065433.4699999997</v>
      </c>
      <c r="H112" s="40">
        <f t="shared" ref="H112:H115" si="60">J112+L112+N112+P112</f>
        <v>2885399.2399999998</v>
      </c>
      <c r="I112" s="22">
        <v>508974.1</v>
      </c>
      <c r="J112" s="22">
        <v>508974.1</v>
      </c>
      <c r="K112" s="22">
        <v>658313.49</v>
      </c>
      <c r="L112" s="22">
        <v>658313.49</v>
      </c>
      <c r="M112" s="22">
        <v>650445.88</v>
      </c>
      <c r="N112" s="22">
        <v>648550.72</v>
      </c>
      <c r="O112" s="22">
        <v>1247700</v>
      </c>
      <c r="P112" s="22">
        <v>1069560.93</v>
      </c>
      <c r="Q112" s="210"/>
      <c r="R112" s="167"/>
      <c r="S112" s="265"/>
      <c r="T112" s="245"/>
      <c r="U112" s="256"/>
      <c r="V112" s="256"/>
      <c r="W112" s="258"/>
      <c r="X112" s="256"/>
      <c r="Y112" s="245"/>
      <c r="Z112" s="245"/>
    </row>
    <row r="113" spans="1:26" ht="39.75" customHeight="1">
      <c r="A113" s="174"/>
      <c r="B113" s="171"/>
      <c r="C113" s="207"/>
      <c r="D113" s="169"/>
      <c r="E113" s="169"/>
      <c r="F113" s="159" t="s">
        <v>80</v>
      </c>
      <c r="G113" s="40">
        <f t="shared" si="59"/>
        <v>0</v>
      </c>
      <c r="H113" s="40">
        <f t="shared" si="60"/>
        <v>0</v>
      </c>
      <c r="I113" s="22">
        <v>0</v>
      </c>
      <c r="J113" s="22">
        <v>0</v>
      </c>
      <c r="K113" s="22">
        <v>0</v>
      </c>
      <c r="L113" s="22">
        <v>0</v>
      </c>
      <c r="M113" s="22">
        <v>0</v>
      </c>
      <c r="N113" s="22">
        <v>0</v>
      </c>
      <c r="O113" s="22">
        <v>0</v>
      </c>
      <c r="P113" s="22">
        <v>0</v>
      </c>
      <c r="Q113" s="210"/>
      <c r="R113" s="167"/>
      <c r="S113" s="265"/>
      <c r="T113" s="245"/>
      <c r="U113" s="256"/>
      <c r="V113" s="256"/>
      <c r="W113" s="258"/>
      <c r="X113" s="256"/>
      <c r="Y113" s="245"/>
      <c r="Z113" s="245"/>
    </row>
    <row r="114" spans="1:26" ht="39.75" customHeight="1">
      <c r="A114" s="174"/>
      <c r="B114" s="171"/>
      <c r="C114" s="207"/>
      <c r="D114" s="169"/>
      <c r="E114" s="169"/>
      <c r="F114" s="159" t="s">
        <v>81</v>
      </c>
      <c r="G114" s="40">
        <f t="shared" si="59"/>
        <v>0</v>
      </c>
      <c r="H114" s="40">
        <f t="shared" si="60"/>
        <v>0</v>
      </c>
      <c r="I114" s="22">
        <v>0</v>
      </c>
      <c r="J114" s="22">
        <v>0</v>
      </c>
      <c r="K114" s="22">
        <v>0</v>
      </c>
      <c r="L114" s="22">
        <v>0</v>
      </c>
      <c r="M114" s="22">
        <v>0</v>
      </c>
      <c r="N114" s="22">
        <v>0</v>
      </c>
      <c r="O114" s="22">
        <v>0</v>
      </c>
      <c r="P114" s="22">
        <v>0</v>
      </c>
      <c r="Q114" s="210"/>
      <c r="R114" s="167"/>
      <c r="S114" s="265"/>
      <c r="T114" s="245"/>
      <c r="U114" s="256"/>
      <c r="V114" s="256"/>
      <c r="W114" s="258"/>
      <c r="X114" s="256"/>
      <c r="Y114" s="245"/>
      <c r="Z114" s="245"/>
    </row>
    <row r="115" spans="1:26" ht="36" customHeight="1">
      <c r="A115" s="175"/>
      <c r="B115" s="172"/>
      <c r="C115" s="208"/>
      <c r="D115" s="169"/>
      <c r="E115" s="169"/>
      <c r="F115" s="159" t="s">
        <v>14</v>
      </c>
      <c r="G115" s="40">
        <f t="shared" si="59"/>
        <v>0</v>
      </c>
      <c r="H115" s="40">
        <f t="shared" si="60"/>
        <v>0</v>
      </c>
      <c r="I115" s="22">
        <v>0</v>
      </c>
      <c r="J115" s="22">
        <v>0</v>
      </c>
      <c r="K115" s="22">
        <v>0</v>
      </c>
      <c r="L115" s="22">
        <v>0</v>
      </c>
      <c r="M115" s="22">
        <v>0</v>
      </c>
      <c r="N115" s="22">
        <v>0</v>
      </c>
      <c r="O115" s="22">
        <v>0</v>
      </c>
      <c r="P115" s="22">
        <v>0</v>
      </c>
      <c r="Q115" s="211"/>
      <c r="R115" s="168"/>
      <c r="S115" s="266"/>
      <c r="T115" s="246"/>
      <c r="U115" s="256"/>
      <c r="V115" s="256"/>
      <c r="W115" s="258"/>
      <c r="X115" s="256"/>
      <c r="Y115" s="246"/>
      <c r="Z115" s="246"/>
    </row>
    <row r="116" spans="1:26" ht="39.75" customHeight="1">
      <c r="A116" s="173" t="s">
        <v>127</v>
      </c>
      <c r="B116" s="170" t="s">
        <v>308</v>
      </c>
      <c r="C116" s="206"/>
      <c r="D116" s="169" t="s">
        <v>290</v>
      </c>
      <c r="E116" s="169" t="s">
        <v>62</v>
      </c>
      <c r="F116" s="159" t="s">
        <v>7</v>
      </c>
      <c r="G116" s="40">
        <f>I116+K116+M116+O116</f>
        <v>4431146.8600000003</v>
      </c>
      <c r="H116" s="40">
        <f>J116+L116+N116+P116</f>
        <v>4244312.3600000003</v>
      </c>
      <c r="I116" s="22">
        <f>I117</f>
        <v>1146146.8600000001</v>
      </c>
      <c r="J116" s="22">
        <f>SUM(J117:J120)</f>
        <v>1146146.8600000001</v>
      </c>
      <c r="K116" s="22">
        <f>K117</f>
        <v>1085000</v>
      </c>
      <c r="L116" s="22">
        <f>L117</f>
        <v>1083185.5</v>
      </c>
      <c r="M116" s="22">
        <f>M117</f>
        <v>1100000</v>
      </c>
      <c r="N116" s="22">
        <f>N117</f>
        <v>955680</v>
      </c>
      <c r="O116" s="26">
        <f t="shared" ref="O116:P116" si="61">O117</f>
        <v>1100000</v>
      </c>
      <c r="P116" s="26">
        <f t="shared" si="61"/>
        <v>1059300</v>
      </c>
      <c r="Q116" s="209" t="s">
        <v>93</v>
      </c>
      <c r="R116" s="166" t="s">
        <v>5</v>
      </c>
      <c r="S116" s="264">
        <v>100</v>
      </c>
      <c r="T116" s="244">
        <v>100</v>
      </c>
      <c r="U116" s="256">
        <v>100</v>
      </c>
      <c r="V116" s="256">
        <v>100</v>
      </c>
      <c r="W116" s="258">
        <v>100</v>
      </c>
      <c r="X116" s="256">
        <v>100</v>
      </c>
      <c r="Y116" s="244">
        <v>100</v>
      </c>
      <c r="Z116" s="244">
        <v>100</v>
      </c>
    </row>
    <row r="117" spans="1:26" ht="54" customHeight="1">
      <c r="A117" s="174"/>
      <c r="B117" s="171"/>
      <c r="C117" s="207"/>
      <c r="D117" s="169"/>
      <c r="E117" s="169"/>
      <c r="F117" s="39" t="s">
        <v>79</v>
      </c>
      <c r="G117" s="40">
        <f t="shared" ref="G117:G118" si="62">I117+K117+M117+O117</f>
        <v>4431146.8600000003</v>
      </c>
      <c r="H117" s="40">
        <f t="shared" ref="H117:H119" si="63">J117+L117+N117+P117</f>
        <v>4244312.3600000003</v>
      </c>
      <c r="I117" s="22">
        <v>1146146.8600000001</v>
      </c>
      <c r="J117" s="22">
        <v>1146146.8600000001</v>
      </c>
      <c r="K117" s="22">
        <v>1085000</v>
      </c>
      <c r="L117" s="22">
        <v>1083185.5</v>
      </c>
      <c r="M117" s="22">
        <v>1100000</v>
      </c>
      <c r="N117" s="22">
        <v>955680</v>
      </c>
      <c r="O117" s="22">
        <v>1100000</v>
      </c>
      <c r="P117" s="22">
        <v>1059300</v>
      </c>
      <c r="Q117" s="210"/>
      <c r="R117" s="167"/>
      <c r="S117" s="265"/>
      <c r="T117" s="245"/>
      <c r="U117" s="256"/>
      <c r="V117" s="256"/>
      <c r="W117" s="258"/>
      <c r="X117" s="256"/>
      <c r="Y117" s="245"/>
      <c r="Z117" s="245"/>
    </row>
    <row r="118" spans="1:26" ht="39.75" customHeight="1">
      <c r="A118" s="174"/>
      <c r="B118" s="171"/>
      <c r="C118" s="207"/>
      <c r="D118" s="169"/>
      <c r="E118" s="169"/>
      <c r="F118" s="39" t="s">
        <v>80</v>
      </c>
      <c r="G118" s="40">
        <f t="shared" si="62"/>
        <v>0</v>
      </c>
      <c r="H118" s="40">
        <f t="shared" si="63"/>
        <v>0</v>
      </c>
      <c r="I118" s="22">
        <v>0</v>
      </c>
      <c r="J118" s="22">
        <v>0</v>
      </c>
      <c r="K118" s="22">
        <v>0</v>
      </c>
      <c r="L118" s="22">
        <v>0</v>
      </c>
      <c r="M118" s="22">
        <v>0</v>
      </c>
      <c r="N118" s="22">
        <v>0</v>
      </c>
      <c r="O118" s="22">
        <v>0</v>
      </c>
      <c r="P118" s="22">
        <v>0</v>
      </c>
      <c r="Q118" s="210"/>
      <c r="R118" s="167"/>
      <c r="S118" s="265"/>
      <c r="T118" s="245"/>
      <c r="U118" s="256"/>
      <c r="V118" s="256"/>
      <c r="W118" s="258"/>
      <c r="X118" s="256"/>
      <c r="Y118" s="245"/>
      <c r="Z118" s="245"/>
    </row>
    <row r="119" spans="1:26" ht="43.5" customHeight="1">
      <c r="A119" s="174"/>
      <c r="B119" s="171"/>
      <c r="C119" s="207"/>
      <c r="D119" s="169"/>
      <c r="E119" s="169"/>
      <c r="F119" s="39" t="s">
        <v>81</v>
      </c>
      <c r="G119" s="40">
        <f t="shared" ref="G119" si="64">I119+K119+M119</f>
        <v>0</v>
      </c>
      <c r="H119" s="40">
        <f t="shared" si="63"/>
        <v>0</v>
      </c>
      <c r="I119" s="22">
        <v>0</v>
      </c>
      <c r="J119" s="22">
        <v>0</v>
      </c>
      <c r="K119" s="22">
        <v>0</v>
      </c>
      <c r="L119" s="22">
        <v>0</v>
      </c>
      <c r="M119" s="22">
        <v>0</v>
      </c>
      <c r="N119" s="22">
        <v>0</v>
      </c>
      <c r="O119" s="22">
        <v>0</v>
      </c>
      <c r="P119" s="22">
        <v>0</v>
      </c>
      <c r="Q119" s="210"/>
      <c r="R119" s="167"/>
      <c r="S119" s="265"/>
      <c r="T119" s="245"/>
      <c r="U119" s="256"/>
      <c r="V119" s="256"/>
      <c r="W119" s="258"/>
      <c r="X119" s="256"/>
      <c r="Y119" s="245"/>
      <c r="Z119" s="245"/>
    </row>
    <row r="120" spans="1:26" ht="39.75" customHeight="1">
      <c r="A120" s="175"/>
      <c r="B120" s="172"/>
      <c r="C120" s="208"/>
      <c r="D120" s="169"/>
      <c r="E120" s="169"/>
      <c r="F120" s="39" t="s">
        <v>14</v>
      </c>
      <c r="G120" s="40">
        <f t="shared" ref="G120" si="65">I120</f>
        <v>0</v>
      </c>
      <c r="H120" s="26">
        <v>0</v>
      </c>
      <c r="I120" s="22">
        <v>0</v>
      </c>
      <c r="J120" s="22">
        <v>0</v>
      </c>
      <c r="K120" s="22">
        <v>0</v>
      </c>
      <c r="L120" s="22">
        <v>0</v>
      </c>
      <c r="M120" s="22">
        <v>0</v>
      </c>
      <c r="N120" s="22">
        <v>0</v>
      </c>
      <c r="O120" s="22">
        <v>0</v>
      </c>
      <c r="P120" s="22">
        <v>0</v>
      </c>
      <c r="Q120" s="211"/>
      <c r="R120" s="168"/>
      <c r="S120" s="266"/>
      <c r="T120" s="246"/>
      <c r="U120" s="256"/>
      <c r="V120" s="256"/>
      <c r="W120" s="258"/>
      <c r="X120" s="256"/>
      <c r="Y120" s="246"/>
      <c r="Z120" s="246"/>
    </row>
    <row r="121" spans="1:26" ht="39.75" customHeight="1">
      <c r="A121" s="173" t="s">
        <v>128</v>
      </c>
      <c r="B121" s="170" t="s">
        <v>309</v>
      </c>
      <c r="C121" s="206"/>
      <c r="D121" s="169" t="s">
        <v>290</v>
      </c>
      <c r="E121" s="169" t="s">
        <v>62</v>
      </c>
      <c r="F121" s="28" t="s">
        <v>7</v>
      </c>
      <c r="G121" s="40">
        <f>I121+K121+M121+O121</f>
        <v>111719096.63</v>
      </c>
      <c r="H121" s="40">
        <f>J121+L121+N121+P121</f>
        <v>111388099.08</v>
      </c>
      <c r="I121" s="22">
        <f>I122+I123+I124</f>
        <v>23178204</v>
      </c>
      <c r="J121" s="22">
        <f>J122+J123+J124</f>
        <v>23141692.109999999</v>
      </c>
      <c r="K121" s="22">
        <f>K123</f>
        <v>23717232</v>
      </c>
      <c r="L121" s="22">
        <f>L123</f>
        <v>23422746.34</v>
      </c>
      <c r="M121" s="22">
        <f>M123</f>
        <v>23222967.629999999</v>
      </c>
      <c r="N121" s="22">
        <f>N123</f>
        <v>23222967.629999999</v>
      </c>
      <c r="O121" s="26">
        <f t="shared" ref="O121:P121" si="66">O123</f>
        <v>41600693</v>
      </c>
      <c r="P121" s="26">
        <f t="shared" si="66"/>
        <v>41600693</v>
      </c>
      <c r="Q121" s="214" t="s">
        <v>95</v>
      </c>
      <c r="R121" s="179" t="s">
        <v>5</v>
      </c>
      <c r="S121" s="264">
        <v>100</v>
      </c>
      <c r="T121" s="259">
        <v>100</v>
      </c>
      <c r="U121" s="259">
        <v>100</v>
      </c>
      <c r="V121" s="259">
        <v>100</v>
      </c>
      <c r="W121" s="255">
        <v>100</v>
      </c>
      <c r="X121" s="256">
        <v>100</v>
      </c>
      <c r="Y121" s="244">
        <v>100</v>
      </c>
      <c r="Z121" s="244">
        <v>100</v>
      </c>
    </row>
    <row r="122" spans="1:26" ht="60.5" customHeight="1">
      <c r="A122" s="174"/>
      <c r="B122" s="171"/>
      <c r="C122" s="207"/>
      <c r="D122" s="169"/>
      <c r="E122" s="169"/>
      <c r="F122" s="28" t="s">
        <v>79</v>
      </c>
      <c r="G122" s="40">
        <f t="shared" ref="G122:G125" si="67">I122+K122+M122+O122</f>
        <v>0</v>
      </c>
      <c r="H122" s="40">
        <f t="shared" ref="H122:H125" si="68">J122+L122+N122+P122</f>
        <v>0</v>
      </c>
      <c r="I122" s="22">
        <v>0</v>
      </c>
      <c r="J122" s="22">
        <v>0</v>
      </c>
      <c r="K122" s="22">
        <v>0</v>
      </c>
      <c r="L122" s="22">
        <v>0</v>
      </c>
      <c r="M122" s="22">
        <v>0</v>
      </c>
      <c r="N122" s="22">
        <v>0</v>
      </c>
      <c r="O122" s="22">
        <v>0</v>
      </c>
      <c r="P122" s="22">
        <v>0</v>
      </c>
      <c r="Q122" s="214"/>
      <c r="R122" s="179"/>
      <c r="S122" s="265"/>
      <c r="T122" s="259"/>
      <c r="U122" s="259"/>
      <c r="V122" s="259"/>
      <c r="W122" s="255"/>
      <c r="X122" s="256"/>
      <c r="Y122" s="245"/>
      <c r="Z122" s="245"/>
    </row>
    <row r="123" spans="1:26" ht="56" customHeight="1">
      <c r="A123" s="174"/>
      <c r="B123" s="171"/>
      <c r="C123" s="207"/>
      <c r="D123" s="169"/>
      <c r="E123" s="169"/>
      <c r="F123" s="28" t="s">
        <v>80</v>
      </c>
      <c r="G123" s="40">
        <f t="shared" si="67"/>
        <v>111719096.63</v>
      </c>
      <c r="H123" s="40">
        <f t="shared" si="68"/>
        <v>111388099.08</v>
      </c>
      <c r="I123" s="22">
        <v>23178204</v>
      </c>
      <c r="J123" s="22">
        <v>23141692.109999999</v>
      </c>
      <c r="K123" s="22">
        <v>23717232</v>
      </c>
      <c r="L123" s="22">
        <v>23422746.34</v>
      </c>
      <c r="M123" s="22">
        <v>23222967.629999999</v>
      </c>
      <c r="N123" s="22">
        <v>23222967.629999999</v>
      </c>
      <c r="O123" s="22">
        <v>41600693</v>
      </c>
      <c r="P123" s="22">
        <v>41600693</v>
      </c>
      <c r="Q123" s="214"/>
      <c r="R123" s="179"/>
      <c r="S123" s="265"/>
      <c r="T123" s="259"/>
      <c r="U123" s="259"/>
      <c r="V123" s="259"/>
      <c r="W123" s="255"/>
      <c r="X123" s="256"/>
      <c r="Y123" s="245"/>
      <c r="Z123" s="245"/>
    </row>
    <row r="124" spans="1:26" ht="51" customHeight="1">
      <c r="A124" s="174"/>
      <c r="B124" s="171"/>
      <c r="C124" s="207"/>
      <c r="D124" s="169"/>
      <c r="E124" s="169"/>
      <c r="F124" s="28" t="s">
        <v>81</v>
      </c>
      <c r="G124" s="40">
        <f t="shared" si="67"/>
        <v>0</v>
      </c>
      <c r="H124" s="40">
        <f t="shared" si="68"/>
        <v>0</v>
      </c>
      <c r="I124" s="22">
        <v>0</v>
      </c>
      <c r="J124" s="22">
        <v>0</v>
      </c>
      <c r="K124" s="22">
        <v>0</v>
      </c>
      <c r="L124" s="22">
        <v>0</v>
      </c>
      <c r="M124" s="22">
        <v>0</v>
      </c>
      <c r="N124" s="22">
        <v>0</v>
      </c>
      <c r="O124" s="22">
        <v>0</v>
      </c>
      <c r="P124" s="22">
        <v>0</v>
      </c>
      <c r="Q124" s="214"/>
      <c r="R124" s="179"/>
      <c r="S124" s="265"/>
      <c r="T124" s="259"/>
      <c r="U124" s="259"/>
      <c r="V124" s="259"/>
      <c r="W124" s="255"/>
      <c r="X124" s="256"/>
      <c r="Y124" s="245"/>
      <c r="Z124" s="245"/>
    </row>
    <row r="125" spans="1:26" ht="63.5" customHeight="1">
      <c r="A125" s="175"/>
      <c r="B125" s="172"/>
      <c r="C125" s="208"/>
      <c r="D125" s="169"/>
      <c r="E125" s="169"/>
      <c r="F125" s="28" t="s">
        <v>14</v>
      </c>
      <c r="G125" s="40">
        <f t="shared" si="67"/>
        <v>0</v>
      </c>
      <c r="H125" s="40">
        <f t="shared" si="68"/>
        <v>0</v>
      </c>
      <c r="I125" s="22">
        <v>0</v>
      </c>
      <c r="J125" s="22">
        <v>0</v>
      </c>
      <c r="K125" s="22">
        <v>0</v>
      </c>
      <c r="L125" s="22">
        <v>0</v>
      </c>
      <c r="M125" s="22">
        <v>0</v>
      </c>
      <c r="N125" s="22">
        <v>0</v>
      </c>
      <c r="O125" s="22">
        <v>0</v>
      </c>
      <c r="P125" s="22">
        <v>0</v>
      </c>
      <c r="Q125" s="214"/>
      <c r="R125" s="179"/>
      <c r="S125" s="266"/>
      <c r="T125" s="259"/>
      <c r="U125" s="259"/>
      <c r="V125" s="259"/>
      <c r="W125" s="255"/>
      <c r="X125" s="256"/>
      <c r="Y125" s="246"/>
      <c r="Z125" s="246"/>
    </row>
    <row r="126" spans="1:26" ht="30.75" customHeight="1">
      <c r="A126" s="173" t="s">
        <v>129</v>
      </c>
      <c r="B126" s="170" t="s">
        <v>310</v>
      </c>
      <c r="C126" s="206"/>
      <c r="D126" s="169" t="s">
        <v>290</v>
      </c>
      <c r="E126" s="169" t="s">
        <v>62</v>
      </c>
      <c r="F126" s="28" t="str">
        <f t="shared" ref="F126:F135" si="69">F121</f>
        <v>Всего, из них раходы за счет:</v>
      </c>
      <c r="G126" s="40">
        <f>I126+K126+M126+O126</f>
        <v>71717.179999999993</v>
      </c>
      <c r="H126" s="40">
        <f>J126+L126+N126+P126</f>
        <v>71717.179999999993</v>
      </c>
      <c r="I126" s="22">
        <f>I127+I128</f>
        <v>36363.64</v>
      </c>
      <c r="J126" s="22">
        <f>J127+J128+J129+J130</f>
        <v>36363.64</v>
      </c>
      <c r="K126" s="22">
        <f>K127+K128</f>
        <v>35353.54</v>
      </c>
      <c r="L126" s="22">
        <f>L127+L128</f>
        <v>35353.54</v>
      </c>
      <c r="M126" s="22">
        <f t="shared" ref="M126:P126" si="70">M127+M128</f>
        <v>0</v>
      </c>
      <c r="N126" s="22">
        <f t="shared" si="70"/>
        <v>0</v>
      </c>
      <c r="O126" s="22">
        <f t="shared" si="70"/>
        <v>0</v>
      </c>
      <c r="P126" s="22">
        <f t="shared" si="70"/>
        <v>0</v>
      </c>
      <c r="Q126" s="209" t="s">
        <v>105</v>
      </c>
      <c r="R126" s="166" t="s">
        <v>5</v>
      </c>
      <c r="S126" s="264">
        <v>100</v>
      </c>
      <c r="T126" s="264">
        <v>100</v>
      </c>
      <c r="U126" s="259">
        <v>100</v>
      </c>
      <c r="V126" s="259">
        <v>100</v>
      </c>
      <c r="W126" s="254" t="s">
        <v>8</v>
      </c>
      <c r="X126" s="252" t="s">
        <v>8</v>
      </c>
      <c r="Y126" s="238" t="s">
        <v>8</v>
      </c>
      <c r="Z126" s="238" t="s">
        <v>8</v>
      </c>
    </row>
    <row r="127" spans="1:26" ht="54.75" customHeight="1">
      <c r="A127" s="174"/>
      <c r="B127" s="171"/>
      <c r="C127" s="207"/>
      <c r="D127" s="169"/>
      <c r="E127" s="169"/>
      <c r="F127" s="28" t="str">
        <f t="shared" si="69"/>
        <v>Налоговых и неналоговых доходов, поступлений в местный бюджет  нецелевого характера</v>
      </c>
      <c r="G127" s="40">
        <f t="shared" ref="G127:G130" si="71">I127+K127+M127+O127</f>
        <v>717.18000000000006</v>
      </c>
      <c r="H127" s="40">
        <f t="shared" ref="H127:H130" si="72">J127+L127+N127+P127</f>
        <v>717.18000000000006</v>
      </c>
      <c r="I127" s="22">
        <v>363.64</v>
      </c>
      <c r="J127" s="22">
        <v>363.64</v>
      </c>
      <c r="K127" s="22">
        <v>353.54</v>
      </c>
      <c r="L127" s="22">
        <v>353.54</v>
      </c>
      <c r="M127" s="22">
        <v>0</v>
      </c>
      <c r="N127" s="22">
        <v>0</v>
      </c>
      <c r="O127" s="22">
        <v>0</v>
      </c>
      <c r="P127" s="22">
        <v>0</v>
      </c>
      <c r="Q127" s="210"/>
      <c r="R127" s="167"/>
      <c r="S127" s="265"/>
      <c r="T127" s="265"/>
      <c r="U127" s="259"/>
      <c r="V127" s="259"/>
      <c r="W127" s="254"/>
      <c r="X127" s="252"/>
      <c r="Y127" s="239"/>
      <c r="Z127" s="239"/>
    </row>
    <row r="128" spans="1:26" ht="39.75" customHeight="1">
      <c r="A128" s="174"/>
      <c r="B128" s="171"/>
      <c r="C128" s="207"/>
      <c r="D128" s="169"/>
      <c r="E128" s="169"/>
      <c r="F128" s="28" t="str">
        <f t="shared" si="69"/>
        <v>Поступлений в местный бюджет  целевого характера</v>
      </c>
      <c r="G128" s="40">
        <f t="shared" si="71"/>
        <v>71000</v>
      </c>
      <c r="H128" s="40">
        <f t="shared" si="72"/>
        <v>71000</v>
      </c>
      <c r="I128" s="22">
        <v>36000</v>
      </c>
      <c r="J128" s="22">
        <v>36000</v>
      </c>
      <c r="K128" s="22">
        <v>35000</v>
      </c>
      <c r="L128" s="22">
        <v>35000</v>
      </c>
      <c r="M128" s="22">
        <v>0</v>
      </c>
      <c r="N128" s="22">
        <v>0</v>
      </c>
      <c r="O128" s="22">
        <v>0</v>
      </c>
      <c r="P128" s="22">
        <v>0</v>
      </c>
      <c r="Q128" s="210"/>
      <c r="R128" s="167"/>
      <c r="S128" s="265"/>
      <c r="T128" s="265"/>
      <c r="U128" s="259"/>
      <c r="V128" s="259"/>
      <c r="W128" s="254"/>
      <c r="X128" s="252"/>
      <c r="Y128" s="239"/>
      <c r="Z128" s="239"/>
    </row>
    <row r="129" spans="1:26" ht="39.75" customHeight="1">
      <c r="A129" s="174"/>
      <c r="B129" s="171"/>
      <c r="C129" s="207"/>
      <c r="D129" s="169"/>
      <c r="E129" s="169"/>
      <c r="F129" s="28" t="str">
        <f t="shared" si="69"/>
        <v>Иных источников финансирования, предусмотренных законодательством</v>
      </c>
      <c r="G129" s="40">
        <f t="shared" si="71"/>
        <v>0</v>
      </c>
      <c r="H129" s="40">
        <f t="shared" si="72"/>
        <v>0</v>
      </c>
      <c r="I129" s="22">
        <v>0</v>
      </c>
      <c r="J129" s="22">
        <v>0</v>
      </c>
      <c r="K129" s="22">
        <v>0</v>
      </c>
      <c r="L129" s="22">
        <v>0</v>
      </c>
      <c r="M129" s="22">
        <v>0</v>
      </c>
      <c r="N129" s="22">
        <v>0</v>
      </c>
      <c r="O129" s="22">
        <v>0</v>
      </c>
      <c r="P129" s="22">
        <v>0</v>
      </c>
      <c r="Q129" s="210"/>
      <c r="R129" s="167"/>
      <c r="S129" s="265"/>
      <c r="T129" s="265"/>
      <c r="U129" s="259"/>
      <c r="V129" s="259"/>
      <c r="W129" s="254"/>
      <c r="X129" s="252"/>
      <c r="Y129" s="239"/>
      <c r="Z129" s="239"/>
    </row>
    <row r="130" spans="1:26" ht="39.75" customHeight="1">
      <c r="A130" s="175"/>
      <c r="B130" s="172"/>
      <c r="C130" s="208"/>
      <c r="D130" s="169"/>
      <c r="E130" s="169"/>
      <c r="F130" s="28" t="str">
        <f t="shared" si="69"/>
        <v>Переходящего остатка бюджетных средств</v>
      </c>
      <c r="G130" s="40">
        <f t="shared" si="71"/>
        <v>0</v>
      </c>
      <c r="H130" s="40">
        <f t="shared" si="72"/>
        <v>0</v>
      </c>
      <c r="I130" s="22">
        <v>0</v>
      </c>
      <c r="J130" s="22">
        <v>0</v>
      </c>
      <c r="K130" s="22">
        <v>0</v>
      </c>
      <c r="L130" s="22">
        <v>0</v>
      </c>
      <c r="M130" s="22">
        <v>0</v>
      </c>
      <c r="N130" s="22">
        <v>0</v>
      </c>
      <c r="O130" s="22">
        <v>0</v>
      </c>
      <c r="P130" s="22">
        <v>0</v>
      </c>
      <c r="Q130" s="211"/>
      <c r="R130" s="168"/>
      <c r="S130" s="266"/>
      <c r="T130" s="266"/>
      <c r="U130" s="259"/>
      <c r="V130" s="259"/>
      <c r="W130" s="254"/>
      <c r="X130" s="252"/>
      <c r="Y130" s="240"/>
      <c r="Z130" s="240"/>
    </row>
    <row r="131" spans="1:26" ht="39.75" customHeight="1">
      <c r="A131" s="173" t="s">
        <v>130</v>
      </c>
      <c r="B131" s="170" t="s">
        <v>311</v>
      </c>
      <c r="C131" s="206"/>
      <c r="D131" s="169" t="s">
        <v>290</v>
      </c>
      <c r="E131" s="169" t="s">
        <v>62</v>
      </c>
      <c r="F131" s="28" t="str">
        <f t="shared" si="69"/>
        <v>Всего, из них раходы за счет:</v>
      </c>
      <c r="G131" s="40">
        <f>I131+K131+M131+O131</f>
        <v>18687818.189999998</v>
      </c>
      <c r="H131" s="40">
        <f>J131+L131+N131+P131</f>
        <v>18687818.189999998</v>
      </c>
      <c r="I131" s="22">
        <f>I132+I133+I134+I135</f>
        <v>606060.61</v>
      </c>
      <c r="J131" s="22">
        <f>J132+J133+J134+J135</f>
        <v>606060.61</v>
      </c>
      <c r="K131" s="22">
        <f>K132+K133</f>
        <v>7975757.5800000001</v>
      </c>
      <c r="L131" s="22">
        <f>L132+L133</f>
        <v>7975757.5800000001</v>
      </c>
      <c r="M131" s="22">
        <f>M132+M133</f>
        <v>6065000</v>
      </c>
      <c r="N131" s="22">
        <f>N132+N133</f>
        <v>6065000</v>
      </c>
      <c r="O131" s="26">
        <f t="shared" ref="O131:P131" si="73">O132+O133</f>
        <v>4041000</v>
      </c>
      <c r="P131" s="26">
        <f t="shared" si="73"/>
        <v>4041000</v>
      </c>
      <c r="Q131" s="209" t="s">
        <v>108</v>
      </c>
      <c r="R131" s="166" t="s">
        <v>5</v>
      </c>
      <c r="S131" s="264">
        <v>100</v>
      </c>
      <c r="T131" s="264">
        <v>100</v>
      </c>
      <c r="U131" s="259">
        <v>100</v>
      </c>
      <c r="V131" s="259">
        <v>100</v>
      </c>
      <c r="W131" s="258">
        <v>100</v>
      </c>
      <c r="X131" s="256">
        <v>100</v>
      </c>
      <c r="Y131" s="244">
        <v>100</v>
      </c>
      <c r="Z131" s="244">
        <v>100</v>
      </c>
    </row>
    <row r="132" spans="1:26" ht="46.5" customHeight="1">
      <c r="A132" s="174"/>
      <c r="B132" s="171"/>
      <c r="C132" s="207"/>
      <c r="D132" s="169"/>
      <c r="E132" s="169"/>
      <c r="F132" s="28" t="str">
        <f t="shared" si="69"/>
        <v>Налоговых и неналоговых доходов, поступлений в местный бюджет  нецелевого характера</v>
      </c>
      <c r="G132" s="40">
        <f t="shared" ref="G132:G135" si="74">I132+K132+M132+O132</f>
        <v>191818.19</v>
      </c>
      <c r="H132" s="40">
        <f t="shared" ref="H132:H135" si="75">J132+L132+N132+P132</f>
        <v>191818.19</v>
      </c>
      <c r="I132" s="22">
        <v>6060.61</v>
      </c>
      <c r="J132" s="22">
        <v>6060.61</v>
      </c>
      <c r="K132" s="22">
        <v>79757.58</v>
      </c>
      <c r="L132" s="22">
        <v>79757.58</v>
      </c>
      <c r="M132" s="22">
        <v>65000</v>
      </c>
      <c r="N132" s="22">
        <v>65000</v>
      </c>
      <c r="O132" s="22">
        <v>41000</v>
      </c>
      <c r="P132" s="22">
        <v>41000</v>
      </c>
      <c r="Q132" s="210"/>
      <c r="R132" s="167"/>
      <c r="S132" s="265"/>
      <c r="T132" s="265"/>
      <c r="U132" s="259"/>
      <c r="V132" s="259"/>
      <c r="W132" s="258"/>
      <c r="X132" s="256"/>
      <c r="Y132" s="245"/>
      <c r="Z132" s="245"/>
    </row>
    <row r="133" spans="1:26" ht="39.75" customHeight="1">
      <c r="A133" s="174"/>
      <c r="B133" s="171"/>
      <c r="C133" s="207"/>
      <c r="D133" s="169"/>
      <c r="E133" s="169"/>
      <c r="F133" s="28" t="str">
        <f t="shared" si="69"/>
        <v>Поступлений в местный бюджет  целевого характера</v>
      </c>
      <c r="G133" s="40">
        <f t="shared" si="74"/>
        <v>18496000</v>
      </c>
      <c r="H133" s="40">
        <f t="shared" si="75"/>
        <v>18496000</v>
      </c>
      <c r="I133" s="22">
        <v>600000</v>
      </c>
      <c r="J133" s="22">
        <v>600000</v>
      </c>
      <c r="K133" s="22">
        <v>7896000</v>
      </c>
      <c r="L133" s="22">
        <v>7896000</v>
      </c>
      <c r="M133" s="22">
        <v>6000000</v>
      </c>
      <c r="N133" s="22">
        <v>6000000</v>
      </c>
      <c r="O133" s="22">
        <v>4000000</v>
      </c>
      <c r="P133" s="30">
        <v>4000000</v>
      </c>
      <c r="Q133" s="210"/>
      <c r="R133" s="167"/>
      <c r="S133" s="265"/>
      <c r="T133" s="265"/>
      <c r="U133" s="259"/>
      <c r="V133" s="259"/>
      <c r="W133" s="258"/>
      <c r="X133" s="256"/>
      <c r="Y133" s="245"/>
      <c r="Z133" s="245"/>
    </row>
    <row r="134" spans="1:26" ht="39.75" customHeight="1">
      <c r="A134" s="174"/>
      <c r="B134" s="171"/>
      <c r="C134" s="207"/>
      <c r="D134" s="169"/>
      <c r="E134" s="169"/>
      <c r="F134" s="28" t="str">
        <f t="shared" si="69"/>
        <v>Иных источников финансирования, предусмотренных законодательством</v>
      </c>
      <c r="G134" s="40">
        <f t="shared" si="74"/>
        <v>0</v>
      </c>
      <c r="H134" s="40">
        <f t="shared" si="75"/>
        <v>0</v>
      </c>
      <c r="I134" s="22">
        <v>0</v>
      </c>
      <c r="J134" s="22">
        <v>0</v>
      </c>
      <c r="K134" s="22">
        <v>0</v>
      </c>
      <c r="L134" s="22">
        <v>0</v>
      </c>
      <c r="M134" s="22">
        <v>0</v>
      </c>
      <c r="N134" s="22">
        <v>0</v>
      </c>
      <c r="O134" s="22">
        <v>0</v>
      </c>
      <c r="P134" s="22">
        <v>0</v>
      </c>
      <c r="Q134" s="210"/>
      <c r="R134" s="167"/>
      <c r="S134" s="265"/>
      <c r="T134" s="265"/>
      <c r="U134" s="259"/>
      <c r="V134" s="259"/>
      <c r="W134" s="258"/>
      <c r="X134" s="256"/>
      <c r="Y134" s="245"/>
      <c r="Z134" s="245"/>
    </row>
    <row r="135" spans="1:26" ht="39.75" customHeight="1">
      <c r="A135" s="175"/>
      <c r="B135" s="172"/>
      <c r="C135" s="208"/>
      <c r="D135" s="169"/>
      <c r="E135" s="169"/>
      <c r="F135" s="28" t="str">
        <f t="shared" si="69"/>
        <v>Переходящего остатка бюджетных средств</v>
      </c>
      <c r="G135" s="40">
        <f t="shared" si="74"/>
        <v>0</v>
      </c>
      <c r="H135" s="40">
        <f t="shared" si="75"/>
        <v>0</v>
      </c>
      <c r="I135" s="22">
        <v>0</v>
      </c>
      <c r="J135" s="22">
        <v>0</v>
      </c>
      <c r="K135" s="22">
        <v>0</v>
      </c>
      <c r="L135" s="22">
        <v>0</v>
      </c>
      <c r="M135" s="22">
        <v>0</v>
      </c>
      <c r="N135" s="22">
        <v>0</v>
      </c>
      <c r="O135" s="22">
        <v>0</v>
      </c>
      <c r="P135" s="22">
        <v>0</v>
      </c>
      <c r="Q135" s="211"/>
      <c r="R135" s="168"/>
      <c r="S135" s="266"/>
      <c r="T135" s="266"/>
      <c r="U135" s="259"/>
      <c r="V135" s="259"/>
      <c r="W135" s="258"/>
      <c r="X135" s="256"/>
      <c r="Y135" s="246"/>
      <c r="Z135" s="246"/>
    </row>
    <row r="136" spans="1:26" ht="39.75" customHeight="1">
      <c r="A136" s="173" t="s">
        <v>171</v>
      </c>
      <c r="B136" s="170" t="s">
        <v>312</v>
      </c>
      <c r="C136" s="206"/>
      <c r="D136" s="169" t="s">
        <v>290</v>
      </c>
      <c r="E136" s="169" t="s">
        <v>62</v>
      </c>
      <c r="F136" s="39" t="str">
        <f>F121</f>
        <v>Всего, из них раходы за счет:</v>
      </c>
      <c r="G136" s="40">
        <f>I136+K136+M136+O136</f>
        <v>238220.18</v>
      </c>
      <c r="H136" s="40">
        <f>J136+L136+N136+P136</f>
        <v>238220.18</v>
      </c>
      <c r="I136" s="22">
        <f>I137+I138</f>
        <v>114920.76000000001</v>
      </c>
      <c r="J136" s="22">
        <f>J137+J138+J139+J140</f>
        <v>114920.76000000001</v>
      </c>
      <c r="K136" s="22">
        <f>K137+K138</f>
        <v>123299.42</v>
      </c>
      <c r="L136" s="22">
        <f>L137+L138</f>
        <v>123299.42</v>
      </c>
      <c r="M136" s="22">
        <f t="shared" ref="M136:P136" si="76">M137+M138</f>
        <v>0</v>
      </c>
      <c r="N136" s="22">
        <f t="shared" si="76"/>
        <v>0</v>
      </c>
      <c r="O136" s="22">
        <f t="shared" si="76"/>
        <v>0</v>
      </c>
      <c r="P136" s="22">
        <f t="shared" si="76"/>
        <v>0</v>
      </c>
      <c r="Q136" s="189" t="s">
        <v>76</v>
      </c>
      <c r="R136" s="179" t="s">
        <v>5</v>
      </c>
      <c r="S136" s="264">
        <v>100</v>
      </c>
      <c r="T136" s="259">
        <v>100</v>
      </c>
      <c r="U136" s="259">
        <v>100</v>
      </c>
      <c r="V136" s="259">
        <v>100</v>
      </c>
      <c r="W136" s="254" t="s">
        <v>8</v>
      </c>
      <c r="X136" s="252" t="s">
        <v>8</v>
      </c>
      <c r="Y136" s="238" t="s">
        <v>8</v>
      </c>
      <c r="Z136" s="238" t="s">
        <v>8</v>
      </c>
    </row>
    <row r="137" spans="1:26" ht="50.25" customHeight="1">
      <c r="A137" s="174"/>
      <c r="B137" s="171"/>
      <c r="C137" s="207"/>
      <c r="D137" s="169"/>
      <c r="E137" s="169"/>
      <c r="F137" s="39" t="str">
        <f>F122</f>
        <v>Налоговых и неналоговых доходов, поступлений в местный бюджет  нецелевого характера</v>
      </c>
      <c r="G137" s="40">
        <f t="shared" ref="G137:G140" si="77">I137+K137+M137+O137</f>
        <v>89993.3</v>
      </c>
      <c r="H137" s="40">
        <f t="shared" ref="H137:H140" si="78">J137+L137+N137+P137</f>
        <v>89993.3</v>
      </c>
      <c r="I137" s="22">
        <v>42543.66</v>
      </c>
      <c r="J137" s="22">
        <v>42543.66</v>
      </c>
      <c r="K137" s="22">
        <v>47449.64</v>
      </c>
      <c r="L137" s="22">
        <v>47449.64</v>
      </c>
      <c r="M137" s="22">
        <v>0</v>
      </c>
      <c r="N137" s="22">
        <v>0</v>
      </c>
      <c r="O137" s="22">
        <v>0</v>
      </c>
      <c r="P137" s="22">
        <v>0</v>
      </c>
      <c r="Q137" s="191"/>
      <c r="R137" s="179"/>
      <c r="S137" s="265"/>
      <c r="T137" s="259"/>
      <c r="U137" s="259"/>
      <c r="V137" s="259"/>
      <c r="W137" s="254"/>
      <c r="X137" s="252"/>
      <c r="Y137" s="239"/>
      <c r="Z137" s="239"/>
    </row>
    <row r="138" spans="1:26" ht="39.75" customHeight="1">
      <c r="A138" s="174"/>
      <c r="B138" s="171"/>
      <c r="C138" s="207"/>
      <c r="D138" s="169"/>
      <c r="E138" s="169"/>
      <c r="F138" s="39" t="str">
        <f>F123</f>
        <v>Поступлений в местный бюджет  целевого характера</v>
      </c>
      <c r="G138" s="40">
        <f t="shared" si="77"/>
        <v>148226.88</v>
      </c>
      <c r="H138" s="40">
        <f t="shared" si="78"/>
        <v>148226.88</v>
      </c>
      <c r="I138" s="22">
        <v>72377.100000000006</v>
      </c>
      <c r="J138" s="22">
        <v>72377.100000000006</v>
      </c>
      <c r="K138" s="22">
        <v>75849.78</v>
      </c>
      <c r="L138" s="22">
        <v>75849.78</v>
      </c>
      <c r="M138" s="22">
        <v>0</v>
      </c>
      <c r="N138" s="22">
        <v>0</v>
      </c>
      <c r="O138" s="22">
        <v>0</v>
      </c>
      <c r="P138" s="22">
        <v>0</v>
      </c>
      <c r="Q138" s="191"/>
      <c r="R138" s="179"/>
      <c r="S138" s="265"/>
      <c r="T138" s="259"/>
      <c r="U138" s="259"/>
      <c r="V138" s="259"/>
      <c r="W138" s="254"/>
      <c r="X138" s="252"/>
      <c r="Y138" s="239"/>
      <c r="Z138" s="239"/>
    </row>
    <row r="139" spans="1:26" ht="39.75" customHeight="1">
      <c r="A139" s="174"/>
      <c r="B139" s="171"/>
      <c r="C139" s="207"/>
      <c r="D139" s="169"/>
      <c r="E139" s="169"/>
      <c r="F139" s="39" t="str">
        <f>F124</f>
        <v>Иных источников финансирования, предусмотренных законодательством</v>
      </c>
      <c r="G139" s="40">
        <f t="shared" si="77"/>
        <v>0</v>
      </c>
      <c r="H139" s="40">
        <f t="shared" si="78"/>
        <v>0</v>
      </c>
      <c r="I139" s="22">
        <v>0</v>
      </c>
      <c r="J139" s="22">
        <v>0</v>
      </c>
      <c r="K139" s="22">
        <v>0</v>
      </c>
      <c r="L139" s="22">
        <v>0</v>
      </c>
      <c r="M139" s="22">
        <v>0</v>
      </c>
      <c r="N139" s="22">
        <v>0</v>
      </c>
      <c r="O139" s="22">
        <v>0</v>
      </c>
      <c r="P139" s="22">
        <v>0</v>
      </c>
      <c r="Q139" s="191"/>
      <c r="R139" s="179"/>
      <c r="S139" s="265"/>
      <c r="T139" s="259"/>
      <c r="U139" s="259"/>
      <c r="V139" s="259"/>
      <c r="W139" s="254"/>
      <c r="X139" s="252"/>
      <c r="Y139" s="239"/>
      <c r="Z139" s="239"/>
    </row>
    <row r="140" spans="1:26" ht="39.75" customHeight="1">
      <c r="A140" s="175"/>
      <c r="B140" s="172"/>
      <c r="C140" s="208"/>
      <c r="D140" s="169"/>
      <c r="E140" s="169"/>
      <c r="F140" s="159" t="str">
        <f>F125</f>
        <v>Переходящего остатка бюджетных средств</v>
      </c>
      <c r="G140" s="40">
        <f t="shared" si="77"/>
        <v>0</v>
      </c>
      <c r="H140" s="40">
        <f t="shared" si="78"/>
        <v>0</v>
      </c>
      <c r="I140" s="22">
        <v>0</v>
      </c>
      <c r="J140" s="22">
        <v>0</v>
      </c>
      <c r="K140" s="22">
        <v>0</v>
      </c>
      <c r="L140" s="22">
        <v>0</v>
      </c>
      <c r="M140" s="22">
        <v>0</v>
      </c>
      <c r="N140" s="22">
        <v>0</v>
      </c>
      <c r="O140" s="22">
        <v>0</v>
      </c>
      <c r="P140" s="22">
        <v>0</v>
      </c>
      <c r="Q140" s="193"/>
      <c r="R140" s="179"/>
      <c r="S140" s="266"/>
      <c r="T140" s="259"/>
      <c r="U140" s="259"/>
      <c r="V140" s="259"/>
      <c r="W140" s="254"/>
      <c r="X140" s="252"/>
      <c r="Y140" s="240"/>
      <c r="Z140" s="240"/>
    </row>
    <row r="141" spans="1:26" ht="39.75" customHeight="1">
      <c r="A141" s="173" t="s">
        <v>172</v>
      </c>
      <c r="B141" s="170" t="s">
        <v>313</v>
      </c>
      <c r="C141" s="162"/>
      <c r="D141" s="169" t="s">
        <v>290</v>
      </c>
      <c r="E141" s="169" t="s">
        <v>62</v>
      </c>
      <c r="F141" s="28" t="str">
        <f>F136</f>
        <v>Всего, из них раходы за счет:</v>
      </c>
      <c r="G141" s="40">
        <f>K141+M141+O141</f>
        <v>2525252.5299999998</v>
      </c>
      <c r="H141" s="40">
        <f>L141+N141+P141</f>
        <v>2525252.5299999998</v>
      </c>
      <c r="I141" s="22">
        <v>0</v>
      </c>
      <c r="J141" s="22">
        <v>0</v>
      </c>
      <c r="K141" s="22">
        <f>K142+K143</f>
        <v>2525252.5299999998</v>
      </c>
      <c r="L141" s="22">
        <f>L142+L143</f>
        <v>2525252.5299999998</v>
      </c>
      <c r="M141" s="22">
        <f t="shared" ref="M141:P141" si="79">M142+M143</f>
        <v>0</v>
      </c>
      <c r="N141" s="22">
        <f t="shared" si="79"/>
        <v>0</v>
      </c>
      <c r="O141" s="22">
        <f t="shared" si="79"/>
        <v>0</v>
      </c>
      <c r="P141" s="22">
        <f t="shared" si="79"/>
        <v>0</v>
      </c>
      <c r="Q141" s="214" t="s">
        <v>183</v>
      </c>
      <c r="R141" s="225" t="s">
        <v>5</v>
      </c>
      <c r="S141" s="225" t="s">
        <v>8</v>
      </c>
      <c r="T141" s="225" t="s">
        <v>8</v>
      </c>
      <c r="U141" s="247">
        <v>100</v>
      </c>
      <c r="V141" s="259">
        <v>100</v>
      </c>
      <c r="W141" s="254" t="s">
        <v>8</v>
      </c>
      <c r="X141" s="252" t="s">
        <v>8</v>
      </c>
      <c r="Y141" s="238" t="s">
        <v>8</v>
      </c>
      <c r="Z141" s="238" t="s">
        <v>8</v>
      </c>
    </row>
    <row r="142" spans="1:26" ht="39.75" customHeight="1">
      <c r="A142" s="174"/>
      <c r="B142" s="171"/>
      <c r="C142" s="162"/>
      <c r="D142" s="169"/>
      <c r="E142" s="169"/>
      <c r="F142" s="28" t="str">
        <f>F137</f>
        <v>Налоговых и неналоговых доходов, поступлений в местный бюджет  нецелевого характера</v>
      </c>
      <c r="G142" s="40">
        <f t="shared" ref="G142:G143" si="80">K142+M142+O142</f>
        <v>25252.53</v>
      </c>
      <c r="H142" s="40">
        <f t="shared" ref="H142:H143" si="81">L142+N142+P142</f>
        <v>25252.53</v>
      </c>
      <c r="I142" s="22">
        <v>0</v>
      </c>
      <c r="J142" s="22">
        <v>0</v>
      </c>
      <c r="K142" s="22">
        <v>25252.53</v>
      </c>
      <c r="L142" s="22">
        <v>25252.53</v>
      </c>
      <c r="M142" s="22">
        <v>0</v>
      </c>
      <c r="N142" s="22">
        <v>0</v>
      </c>
      <c r="O142" s="22">
        <v>0</v>
      </c>
      <c r="P142" s="22">
        <v>0</v>
      </c>
      <c r="Q142" s="214"/>
      <c r="R142" s="227"/>
      <c r="S142" s="227"/>
      <c r="T142" s="227"/>
      <c r="U142" s="248"/>
      <c r="V142" s="259"/>
      <c r="W142" s="254"/>
      <c r="X142" s="252"/>
      <c r="Y142" s="239"/>
      <c r="Z142" s="239"/>
    </row>
    <row r="143" spans="1:26" ht="39.75" customHeight="1">
      <c r="A143" s="174"/>
      <c r="B143" s="171"/>
      <c r="C143" s="162"/>
      <c r="D143" s="169"/>
      <c r="E143" s="169"/>
      <c r="F143" s="28" t="str">
        <f t="shared" ref="F143:F165" si="82">F138</f>
        <v>Поступлений в местный бюджет  целевого характера</v>
      </c>
      <c r="G143" s="40">
        <f t="shared" si="80"/>
        <v>2500000</v>
      </c>
      <c r="H143" s="40">
        <f t="shared" si="81"/>
        <v>2500000</v>
      </c>
      <c r="I143" s="22">
        <v>0</v>
      </c>
      <c r="J143" s="22">
        <v>0</v>
      </c>
      <c r="K143" s="22">
        <v>2500000</v>
      </c>
      <c r="L143" s="22">
        <v>2500000</v>
      </c>
      <c r="M143" s="22">
        <v>0</v>
      </c>
      <c r="N143" s="22">
        <v>0</v>
      </c>
      <c r="O143" s="22">
        <v>0</v>
      </c>
      <c r="P143" s="22">
        <v>0</v>
      </c>
      <c r="Q143" s="214"/>
      <c r="R143" s="227"/>
      <c r="S143" s="227"/>
      <c r="T143" s="227"/>
      <c r="U143" s="248"/>
      <c r="V143" s="259"/>
      <c r="W143" s="254"/>
      <c r="X143" s="252"/>
      <c r="Y143" s="239"/>
      <c r="Z143" s="239"/>
    </row>
    <row r="144" spans="1:26" ht="39.75" customHeight="1">
      <c r="A144" s="174"/>
      <c r="B144" s="171"/>
      <c r="C144" s="162"/>
      <c r="D144" s="169"/>
      <c r="E144" s="169"/>
      <c r="F144" s="28" t="str">
        <f t="shared" si="82"/>
        <v>Иных источников финансирования, предусмотренных законодательством</v>
      </c>
      <c r="G144" s="40">
        <f t="shared" ref="G144:G145" si="83">K144</f>
        <v>0</v>
      </c>
      <c r="H144" s="40">
        <v>0</v>
      </c>
      <c r="I144" s="22">
        <v>0</v>
      </c>
      <c r="J144" s="22">
        <v>0</v>
      </c>
      <c r="K144" s="22">
        <v>0</v>
      </c>
      <c r="L144" s="22">
        <v>0</v>
      </c>
      <c r="M144" s="22">
        <v>0</v>
      </c>
      <c r="N144" s="22">
        <v>0</v>
      </c>
      <c r="O144" s="22">
        <v>0</v>
      </c>
      <c r="P144" s="22">
        <v>0</v>
      </c>
      <c r="Q144" s="214"/>
      <c r="R144" s="227"/>
      <c r="S144" s="227"/>
      <c r="T144" s="227"/>
      <c r="U144" s="248"/>
      <c r="V144" s="259"/>
      <c r="W144" s="254"/>
      <c r="X144" s="252"/>
      <c r="Y144" s="239"/>
      <c r="Z144" s="239"/>
    </row>
    <row r="145" spans="1:26" ht="39.75" customHeight="1">
      <c r="A145" s="175"/>
      <c r="B145" s="172"/>
      <c r="C145" s="162"/>
      <c r="D145" s="169"/>
      <c r="E145" s="169"/>
      <c r="F145" s="28" t="str">
        <f t="shared" si="82"/>
        <v>Переходящего остатка бюджетных средств</v>
      </c>
      <c r="G145" s="40">
        <f t="shared" si="83"/>
        <v>0</v>
      </c>
      <c r="H145" s="40">
        <v>0</v>
      </c>
      <c r="I145" s="22">
        <v>0</v>
      </c>
      <c r="J145" s="22">
        <v>0</v>
      </c>
      <c r="K145" s="22">
        <v>0</v>
      </c>
      <c r="L145" s="22">
        <v>0</v>
      </c>
      <c r="M145" s="22">
        <v>0</v>
      </c>
      <c r="N145" s="22">
        <v>0</v>
      </c>
      <c r="O145" s="22">
        <v>0</v>
      </c>
      <c r="P145" s="22">
        <v>0</v>
      </c>
      <c r="Q145" s="214"/>
      <c r="R145" s="229"/>
      <c r="S145" s="229"/>
      <c r="T145" s="229"/>
      <c r="U145" s="249"/>
      <c r="V145" s="259"/>
      <c r="W145" s="254"/>
      <c r="X145" s="252"/>
      <c r="Y145" s="240"/>
      <c r="Z145" s="240"/>
    </row>
    <row r="146" spans="1:26" ht="39.75" customHeight="1">
      <c r="A146" s="173" t="s">
        <v>173</v>
      </c>
      <c r="B146" s="170" t="s">
        <v>314</v>
      </c>
      <c r="C146" s="162"/>
      <c r="D146" s="169" t="s">
        <v>290</v>
      </c>
      <c r="E146" s="169" t="s">
        <v>62</v>
      </c>
      <c r="F146" s="28" t="str">
        <f t="shared" si="82"/>
        <v>Всего, из них раходы за счет:</v>
      </c>
      <c r="G146" s="40">
        <f>K146+M146+O146</f>
        <v>3500000</v>
      </c>
      <c r="H146" s="40">
        <f>L146+N146+P146</f>
        <v>1790000</v>
      </c>
      <c r="I146" s="22">
        <v>0</v>
      </c>
      <c r="J146" s="22">
        <v>0</v>
      </c>
      <c r="K146" s="22">
        <f>K147+K148</f>
        <v>3500000</v>
      </c>
      <c r="L146" s="22">
        <f>L147+L148</f>
        <v>1790000</v>
      </c>
      <c r="M146" s="22">
        <f t="shared" ref="M146:P146" si="84">M147+M148</f>
        <v>0</v>
      </c>
      <c r="N146" s="22">
        <f t="shared" si="84"/>
        <v>0</v>
      </c>
      <c r="O146" s="22">
        <f t="shared" si="84"/>
        <v>0</v>
      </c>
      <c r="P146" s="22">
        <f t="shared" si="84"/>
        <v>0</v>
      </c>
      <c r="Q146" s="214" t="s">
        <v>184</v>
      </c>
      <c r="R146" s="179" t="s">
        <v>185</v>
      </c>
      <c r="S146" s="179" t="s">
        <v>8</v>
      </c>
      <c r="T146" s="179" t="s">
        <v>8</v>
      </c>
      <c r="U146" s="259">
        <v>100</v>
      </c>
      <c r="V146" s="259">
        <v>100</v>
      </c>
      <c r="W146" s="250" t="s">
        <v>8</v>
      </c>
      <c r="X146" s="252" t="s">
        <v>8</v>
      </c>
      <c r="Y146" s="238" t="s">
        <v>8</v>
      </c>
      <c r="Z146" s="238" t="s">
        <v>8</v>
      </c>
    </row>
    <row r="147" spans="1:26" ht="39.75" customHeight="1">
      <c r="A147" s="174"/>
      <c r="B147" s="171"/>
      <c r="C147" s="162"/>
      <c r="D147" s="169"/>
      <c r="E147" s="169"/>
      <c r="F147" s="28" t="str">
        <f t="shared" si="82"/>
        <v>Налоговых и неналоговых доходов, поступлений в местный бюджет  нецелевого характера</v>
      </c>
      <c r="G147" s="40">
        <f t="shared" ref="G147:G149" si="85">K147+M147+O147</f>
        <v>35000</v>
      </c>
      <c r="H147" s="40">
        <f t="shared" ref="H147:H148" si="86">L147+N147+P147</f>
        <v>17900</v>
      </c>
      <c r="I147" s="22">
        <v>0</v>
      </c>
      <c r="J147" s="22">
        <v>0</v>
      </c>
      <c r="K147" s="22">
        <v>35000</v>
      </c>
      <c r="L147" s="22">
        <v>17900</v>
      </c>
      <c r="M147" s="22">
        <v>0</v>
      </c>
      <c r="N147" s="22">
        <v>0</v>
      </c>
      <c r="O147" s="22">
        <v>0</v>
      </c>
      <c r="P147" s="22">
        <v>0</v>
      </c>
      <c r="Q147" s="214"/>
      <c r="R147" s="179"/>
      <c r="S147" s="179"/>
      <c r="T147" s="179"/>
      <c r="U147" s="259"/>
      <c r="V147" s="259"/>
      <c r="W147" s="251"/>
      <c r="X147" s="252"/>
      <c r="Y147" s="239"/>
      <c r="Z147" s="239"/>
    </row>
    <row r="148" spans="1:26" ht="39.75" customHeight="1">
      <c r="A148" s="174"/>
      <c r="B148" s="171"/>
      <c r="C148" s="162"/>
      <c r="D148" s="169"/>
      <c r="E148" s="169"/>
      <c r="F148" s="28" t="str">
        <f t="shared" si="82"/>
        <v>Поступлений в местный бюджет  целевого характера</v>
      </c>
      <c r="G148" s="40">
        <f t="shared" si="85"/>
        <v>3465000</v>
      </c>
      <c r="H148" s="40">
        <f t="shared" si="86"/>
        <v>1772100</v>
      </c>
      <c r="I148" s="22">
        <v>0</v>
      </c>
      <c r="J148" s="22">
        <v>0</v>
      </c>
      <c r="K148" s="22">
        <v>3465000</v>
      </c>
      <c r="L148" s="22">
        <v>1772100</v>
      </c>
      <c r="M148" s="22">
        <v>0</v>
      </c>
      <c r="N148" s="22">
        <v>0</v>
      </c>
      <c r="O148" s="22">
        <v>0</v>
      </c>
      <c r="P148" s="22">
        <v>0</v>
      </c>
      <c r="Q148" s="214"/>
      <c r="R148" s="179"/>
      <c r="S148" s="179"/>
      <c r="T148" s="179"/>
      <c r="U148" s="259"/>
      <c r="V148" s="259"/>
      <c r="W148" s="251"/>
      <c r="X148" s="252"/>
      <c r="Y148" s="239"/>
      <c r="Z148" s="239"/>
    </row>
    <row r="149" spans="1:26" ht="39.75" customHeight="1">
      <c r="A149" s="174"/>
      <c r="B149" s="171"/>
      <c r="C149" s="162"/>
      <c r="D149" s="169"/>
      <c r="E149" s="169"/>
      <c r="F149" s="28" t="str">
        <f t="shared" si="82"/>
        <v>Иных источников финансирования, предусмотренных законодательством</v>
      </c>
      <c r="G149" s="40">
        <f t="shared" si="85"/>
        <v>0</v>
      </c>
      <c r="H149" s="40">
        <v>0</v>
      </c>
      <c r="I149" s="22">
        <v>0</v>
      </c>
      <c r="J149" s="22">
        <v>0</v>
      </c>
      <c r="K149" s="22">
        <v>0</v>
      </c>
      <c r="L149" s="22">
        <v>0</v>
      </c>
      <c r="M149" s="22">
        <v>0</v>
      </c>
      <c r="N149" s="22">
        <v>0</v>
      </c>
      <c r="O149" s="22">
        <v>0</v>
      </c>
      <c r="P149" s="22">
        <v>0</v>
      </c>
      <c r="Q149" s="214"/>
      <c r="R149" s="179"/>
      <c r="S149" s="179"/>
      <c r="T149" s="179"/>
      <c r="U149" s="259"/>
      <c r="V149" s="259"/>
      <c r="W149" s="251"/>
      <c r="X149" s="252"/>
      <c r="Y149" s="239"/>
      <c r="Z149" s="239"/>
    </row>
    <row r="150" spans="1:26" ht="39.75" customHeight="1">
      <c r="A150" s="175"/>
      <c r="B150" s="172"/>
      <c r="C150" s="162"/>
      <c r="D150" s="169"/>
      <c r="E150" s="169"/>
      <c r="F150" s="28" t="str">
        <f t="shared" si="82"/>
        <v>Переходящего остатка бюджетных средств</v>
      </c>
      <c r="G150" s="40">
        <v>0</v>
      </c>
      <c r="H150" s="40">
        <v>0</v>
      </c>
      <c r="I150" s="22">
        <v>0</v>
      </c>
      <c r="J150" s="22">
        <v>0</v>
      </c>
      <c r="K150" s="22">
        <v>0</v>
      </c>
      <c r="L150" s="22">
        <v>0</v>
      </c>
      <c r="M150" s="22">
        <v>0</v>
      </c>
      <c r="N150" s="22">
        <v>0</v>
      </c>
      <c r="O150" s="22">
        <v>0</v>
      </c>
      <c r="P150" s="22">
        <v>0</v>
      </c>
      <c r="Q150" s="214"/>
      <c r="R150" s="179"/>
      <c r="S150" s="179"/>
      <c r="T150" s="179"/>
      <c r="U150" s="259"/>
      <c r="V150" s="259"/>
      <c r="W150" s="251"/>
      <c r="X150" s="252"/>
      <c r="Y150" s="240"/>
      <c r="Z150" s="240"/>
    </row>
    <row r="151" spans="1:26" ht="39.75" customHeight="1">
      <c r="A151" s="173" t="s">
        <v>174</v>
      </c>
      <c r="B151" s="170" t="s">
        <v>315</v>
      </c>
      <c r="C151" s="162"/>
      <c r="D151" s="169" t="s">
        <v>290</v>
      </c>
      <c r="E151" s="169" t="s">
        <v>62</v>
      </c>
      <c r="F151" s="28" t="str">
        <f t="shared" si="82"/>
        <v>Всего, из них раходы за счет:</v>
      </c>
      <c r="G151" s="40">
        <f>K151+M151+O151</f>
        <v>187904.63</v>
      </c>
      <c r="H151" s="40">
        <f>L151+N151+P151</f>
        <v>187904.63</v>
      </c>
      <c r="I151" s="22">
        <v>0</v>
      </c>
      <c r="J151" s="22">
        <v>0</v>
      </c>
      <c r="K151" s="22">
        <f>K152+K153</f>
        <v>187904.63</v>
      </c>
      <c r="L151" s="22">
        <f>L152+L153</f>
        <v>187904.63</v>
      </c>
      <c r="M151" s="22">
        <f t="shared" ref="M151:P151" si="87">M152+M153</f>
        <v>0</v>
      </c>
      <c r="N151" s="22">
        <f t="shared" si="87"/>
        <v>0</v>
      </c>
      <c r="O151" s="22">
        <f t="shared" si="87"/>
        <v>0</v>
      </c>
      <c r="P151" s="22">
        <f t="shared" si="87"/>
        <v>0</v>
      </c>
      <c r="Q151" s="214" t="s">
        <v>186</v>
      </c>
      <c r="R151" s="179" t="s">
        <v>25</v>
      </c>
      <c r="S151" s="225" t="s">
        <v>8</v>
      </c>
      <c r="T151" s="225" t="s">
        <v>8</v>
      </c>
      <c r="U151" s="225">
        <v>3</v>
      </c>
      <c r="V151" s="179">
        <v>3</v>
      </c>
      <c r="W151" s="254" t="s">
        <v>8</v>
      </c>
      <c r="X151" s="252" t="s">
        <v>8</v>
      </c>
      <c r="Y151" s="238" t="s">
        <v>8</v>
      </c>
      <c r="Z151" s="238" t="s">
        <v>8</v>
      </c>
    </row>
    <row r="152" spans="1:26" ht="39.75" customHeight="1">
      <c r="A152" s="174"/>
      <c r="B152" s="171"/>
      <c r="C152" s="162"/>
      <c r="D152" s="169"/>
      <c r="E152" s="169"/>
      <c r="F152" s="28" t="str">
        <f t="shared" si="82"/>
        <v>Налоговых и неналоговых доходов, поступлений в местный бюджет  нецелевого характера</v>
      </c>
      <c r="G152" s="40">
        <f t="shared" ref="G152:G155" si="88">K152+M152+O152</f>
        <v>187.88</v>
      </c>
      <c r="H152" s="40">
        <f t="shared" ref="H152:H154" si="89">L152+N152+P152</f>
        <v>187.88</v>
      </c>
      <c r="I152" s="22">
        <v>0</v>
      </c>
      <c r="J152" s="22">
        <v>0</v>
      </c>
      <c r="K152" s="22">
        <v>187.88</v>
      </c>
      <c r="L152" s="22">
        <v>187.88</v>
      </c>
      <c r="M152" s="22">
        <v>0</v>
      </c>
      <c r="N152" s="22">
        <v>0</v>
      </c>
      <c r="O152" s="22">
        <v>0</v>
      </c>
      <c r="P152" s="22">
        <v>0</v>
      </c>
      <c r="Q152" s="214"/>
      <c r="R152" s="179"/>
      <c r="S152" s="227"/>
      <c r="T152" s="227"/>
      <c r="U152" s="227"/>
      <c r="V152" s="179"/>
      <c r="W152" s="254"/>
      <c r="X152" s="252"/>
      <c r="Y152" s="239"/>
      <c r="Z152" s="239"/>
    </row>
    <row r="153" spans="1:26" ht="39.75" customHeight="1">
      <c r="A153" s="174"/>
      <c r="B153" s="171"/>
      <c r="C153" s="162"/>
      <c r="D153" s="169"/>
      <c r="E153" s="169"/>
      <c r="F153" s="28" t="str">
        <f t="shared" si="82"/>
        <v>Поступлений в местный бюджет  целевого характера</v>
      </c>
      <c r="G153" s="40">
        <f t="shared" si="88"/>
        <v>187716.75</v>
      </c>
      <c r="H153" s="40">
        <f t="shared" si="89"/>
        <v>187716.75</v>
      </c>
      <c r="I153" s="22">
        <v>0</v>
      </c>
      <c r="J153" s="22">
        <v>0</v>
      </c>
      <c r="K153" s="22">
        <v>187716.75</v>
      </c>
      <c r="L153" s="22">
        <v>187716.75</v>
      </c>
      <c r="M153" s="22">
        <v>0</v>
      </c>
      <c r="N153" s="22">
        <v>0</v>
      </c>
      <c r="O153" s="22">
        <v>0</v>
      </c>
      <c r="P153" s="22">
        <v>0</v>
      </c>
      <c r="Q153" s="214"/>
      <c r="R153" s="179"/>
      <c r="S153" s="227"/>
      <c r="T153" s="227"/>
      <c r="U153" s="227"/>
      <c r="V153" s="179"/>
      <c r="W153" s="254"/>
      <c r="X153" s="252"/>
      <c r="Y153" s="239"/>
      <c r="Z153" s="239"/>
    </row>
    <row r="154" spans="1:26" ht="39.75" customHeight="1">
      <c r="A154" s="174"/>
      <c r="B154" s="171"/>
      <c r="C154" s="162"/>
      <c r="D154" s="169"/>
      <c r="E154" s="169"/>
      <c r="F154" s="28" t="str">
        <f t="shared" si="82"/>
        <v>Иных источников финансирования, предусмотренных законодательством</v>
      </c>
      <c r="G154" s="40">
        <f t="shared" si="88"/>
        <v>0</v>
      </c>
      <c r="H154" s="40">
        <f t="shared" si="89"/>
        <v>0</v>
      </c>
      <c r="I154" s="22">
        <v>0</v>
      </c>
      <c r="J154" s="22">
        <v>0</v>
      </c>
      <c r="K154" s="22">
        <v>0</v>
      </c>
      <c r="L154" s="22">
        <v>0</v>
      </c>
      <c r="M154" s="22">
        <v>0</v>
      </c>
      <c r="N154" s="22">
        <v>0</v>
      </c>
      <c r="O154" s="22">
        <v>0</v>
      </c>
      <c r="P154" s="22">
        <v>0</v>
      </c>
      <c r="Q154" s="214"/>
      <c r="R154" s="179"/>
      <c r="S154" s="227"/>
      <c r="T154" s="227"/>
      <c r="U154" s="227"/>
      <c r="V154" s="179"/>
      <c r="W154" s="254"/>
      <c r="X154" s="252"/>
      <c r="Y154" s="239"/>
      <c r="Z154" s="239"/>
    </row>
    <row r="155" spans="1:26" ht="39.75" customHeight="1">
      <c r="A155" s="175"/>
      <c r="B155" s="172"/>
      <c r="C155" s="162"/>
      <c r="D155" s="169"/>
      <c r="E155" s="169"/>
      <c r="F155" s="28" t="str">
        <f t="shared" si="82"/>
        <v>Переходящего остатка бюджетных средств</v>
      </c>
      <c r="G155" s="40">
        <f t="shared" si="88"/>
        <v>0</v>
      </c>
      <c r="H155" s="40">
        <v>0</v>
      </c>
      <c r="I155" s="22">
        <v>0</v>
      </c>
      <c r="J155" s="22">
        <v>0</v>
      </c>
      <c r="K155" s="22">
        <v>0</v>
      </c>
      <c r="L155" s="22">
        <v>0</v>
      </c>
      <c r="M155" s="22">
        <v>0</v>
      </c>
      <c r="N155" s="22">
        <v>0</v>
      </c>
      <c r="O155" s="22">
        <v>0</v>
      </c>
      <c r="P155" s="22">
        <v>0</v>
      </c>
      <c r="Q155" s="214"/>
      <c r="R155" s="179"/>
      <c r="S155" s="229"/>
      <c r="T155" s="229"/>
      <c r="U155" s="229"/>
      <c r="V155" s="179"/>
      <c r="W155" s="254"/>
      <c r="X155" s="252"/>
      <c r="Y155" s="240"/>
      <c r="Z155" s="240"/>
    </row>
    <row r="156" spans="1:26" ht="39.75" customHeight="1">
      <c r="A156" s="173" t="s">
        <v>175</v>
      </c>
      <c r="B156" s="170" t="s">
        <v>316</v>
      </c>
      <c r="C156" s="162"/>
      <c r="D156" s="169" t="s">
        <v>290</v>
      </c>
      <c r="E156" s="169" t="s">
        <v>62</v>
      </c>
      <c r="F156" s="28" t="str">
        <f t="shared" si="82"/>
        <v>Всего, из них раходы за счет:</v>
      </c>
      <c r="G156" s="40">
        <f>K156+M156+O156</f>
        <v>4757770</v>
      </c>
      <c r="H156" s="40">
        <f>L156+N156+P156</f>
        <v>4757770</v>
      </c>
      <c r="I156" s="22">
        <v>0</v>
      </c>
      <c r="J156" s="22">
        <v>0</v>
      </c>
      <c r="K156" s="22">
        <f>K157+K158</f>
        <v>4757770</v>
      </c>
      <c r="L156" s="22">
        <f>L157+L158</f>
        <v>4757770</v>
      </c>
      <c r="M156" s="22">
        <f>M157+M158</f>
        <v>0</v>
      </c>
      <c r="N156" s="22">
        <f>N157+N158</f>
        <v>0</v>
      </c>
      <c r="O156" s="22">
        <f t="shared" ref="O156:P156" si="90">O157+O158</f>
        <v>0</v>
      </c>
      <c r="P156" s="22">
        <f t="shared" si="90"/>
        <v>0</v>
      </c>
      <c r="Q156" s="214" t="s">
        <v>187</v>
      </c>
      <c r="R156" s="179" t="s">
        <v>5</v>
      </c>
      <c r="S156" s="179" t="s">
        <v>8</v>
      </c>
      <c r="T156" s="179" t="s">
        <v>8</v>
      </c>
      <c r="U156" s="259">
        <v>100</v>
      </c>
      <c r="V156" s="259">
        <v>100</v>
      </c>
      <c r="W156" s="254" t="s">
        <v>8</v>
      </c>
      <c r="X156" s="252" t="s">
        <v>8</v>
      </c>
      <c r="Y156" s="238" t="s">
        <v>8</v>
      </c>
      <c r="Z156" s="238" t="s">
        <v>8</v>
      </c>
    </row>
    <row r="157" spans="1:26" ht="47" customHeight="1">
      <c r="A157" s="174"/>
      <c r="B157" s="171"/>
      <c r="C157" s="162"/>
      <c r="D157" s="169"/>
      <c r="E157" s="169"/>
      <c r="F157" s="28" t="str">
        <f t="shared" si="82"/>
        <v>Налоговых и неналоговых доходов, поступлений в местный бюджет  нецелевого характера</v>
      </c>
      <c r="G157" s="40">
        <f t="shared" ref="G157:G158" si="91">K157+M157+O157</f>
        <v>190310.8</v>
      </c>
      <c r="H157" s="40">
        <f t="shared" ref="H157:H160" si="92">L157+N157+P157</f>
        <v>190310.8</v>
      </c>
      <c r="I157" s="22">
        <v>0</v>
      </c>
      <c r="J157" s="22">
        <v>0</v>
      </c>
      <c r="K157" s="22">
        <v>190310.8</v>
      </c>
      <c r="L157" s="22">
        <v>190310.8</v>
      </c>
      <c r="M157" s="22">
        <v>0</v>
      </c>
      <c r="N157" s="22">
        <v>0</v>
      </c>
      <c r="O157" s="22">
        <v>0</v>
      </c>
      <c r="P157" s="22">
        <v>0</v>
      </c>
      <c r="Q157" s="214"/>
      <c r="R157" s="179"/>
      <c r="S157" s="179"/>
      <c r="T157" s="179"/>
      <c r="U157" s="259"/>
      <c r="V157" s="259"/>
      <c r="W157" s="254"/>
      <c r="X157" s="252"/>
      <c r="Y157" s="239"/>
      <c r="Z157" s="239"/>
    </row>
    <row r="158" spans="1:26" ht="39.75" customHeight="1">
      <c r="A158" s="174"/>
      <c r="B158" s="171"/>
      <c r="C158" s="162"/>
      <c r="D158" s="169"/>
      <c r="E158" s="169"/>
      <c r="F158" s="28" t="str">
        <f t="shared" si="82"/>
        <v>Поступлений в местный бюджет  целевого характера</v>
      </c>
      <c r="G158" s="40">
        <f t="shared" si="91"/>
        <v>4567459.2</v>
      </c>
      <c r="H158" s="40">
        <f t="shared" si="92"/>
        <v>4567459.2</v>
      </c>
      <c r="I158" s="22">
        <v>0</v>
      </c>
      <c r="J158" s="22">
        <v>0</v>
      </c>
      <c r="K158" s="22">
        <v>4567459.2</v>
      </c>
      <c r="L158" s="22">
        <v>4567459.2</v>
      </c>
      <c r="M158" s="22">
        <v>0</v>
      </c>
      <c r="N158" s="22">
        <v>0</v>
      </c>
      <c r="O158" s="22">
        <v>0</v>
      </c>
      <c r="P158" s="22">
        <v>0</v>
      </c>
      <c r="Q158" s="214"/>
      <c r="R158" s="179"/>
      <c r="S158" s="179"/>
      <c r="T158" s="179"/>
      <c r="U158" s="259"/>
      <c r="V158" s="259"/>
      <c r="W158" s="254"/>
      <c r="X158" s="252"/>
      <c r="Y158" s="239"/>
      <c r="Z158" s="239"/>
    </row>
    <row r="159" spans="1:26" ht="39.75" customHeight="1">
      <c r="A159" s="174"/>
      <c r="B159" s="171"/>
      <c r="C159" s="162"/>
      <c r="D159" s="169"/>
      <c r="E159" s="169"/>
      <c r="F159" s="28" t="str">
        <f t="shared" si="82"/>
        <v>Иных источников финансирования, предусмотренных законодательством</v>
      </c>
      <c r="G159" s="40">
        <v>0</v>
      </c>
      <c r="H159" s="40">
        <f t="shared" si="92"/>
        <v>0</v>
      </c>
      <c r="I159" s="22">
        <v>0</v>
      </c>
      <c r="J159" s="22">
        <v>0</v>
      </c>
      <c r="K159" s="22">
        <v>0</v>
      </c>
      <c r="L159" s="22">
        <v>0</v>
      </c>
      <c r="M159" s="22">
        <v>0</v>
      </c>
      <c r="N159" s="22">
        <v>0</v>
      </c>
      <c r="O159" s="22">
        <v>0</v>
      </c>
      <c r="P159" s="22">
        <v>0</v>
      </c>
      <c r="Q159" s="214"/>
      <c r="R159" s="179"/>
      <c r="S159" s="179"/>
      <c r="T159" s="179"/>
      <c r="U159" s="259"/>
      <c r="V159" s="259"/>
      <c r="W159" s="254"/>
      <c r="X159" s="252"/>
      <c r="Y159" s="239"/>
      <c r="Z159" s="239"/>
    </row>
    <row r="160" spans="1:26" ht="39.75" customHeight="1">
      <c r="A160" s="175"/>
      <c r="B160" s="172"/>
      <c r="C160" s="162"/>
      <c r="D160" s="169"/>
      <c r="E160" s="169"/>
      <c r="F160" s="28" t="str">
        <f t="shared" si="82"/>
        <v>Переходящего остатка бюджетных средств</v>
      </c>
      <c r="G160" s="40">
        <v>0</v>
      </c>
      <c r="H160" s="40">
        <f t="shared" si="92"/>
        <v>0</v>
      </c>
      <c r="I160" s="22">
        <v>0</v>
      </c>
      <c r="J160" s="22">
        <v>0</v>
      </c>
      <c r="K160" s="22">
        <v>0</v>
      </c>
      <c r="L160" s="22">
        <v>0</v>
      </c>
      <c r="M160" s="22">
        <v>0</v>
      </c>
      <c r="N160" s="22">
        <v>0</v>
      </c>
      <c r="O160" s="22">
        <v>0</v>
      </c>
      <c r="P160" s="22">
        <v>0</v>
      </c>
      <c r="Q160" s="214"/>
      <c r="R160" s="179"/>
      <c r="S160" s="179"/>
      <c r="T160" s="179"/>
      <c r="U160" s="259"/>
      <c r="V160" s="259"/>
      <c r="W160" s="254"/>
      <c r="X160" s="252"/>
      <c r="Y160" s="240"/>
      <c r="Z160" s="240"/>
    </row>
    <row r="161" spans="1:26" ht="39.75" customHeight="1">
      <c r="A161" s="173" t="s">
        <v>252</v>
      </c>
      <c r="B161" s="170" t="s">
        <v>317</v>
      </c>
      <c r="C161" s="162"/>
      <c r="D161" s="169" t="s">
        <v>290</v>
      </c>
      <c r="E161" s="173" t="s">
        <v>62</v>
      </c>
      <c r="F161" s="28" t="str">
        <f t="shared" si="82"/>
        <v>Всего, из них раходы за счет:</v>
      </c>
      <c r="G161" s="40">
        <f>I161+K161+M161+O161</f>
        <v>475225.24</v>
      </c>
      <c r="H161" s="40">
        <f>J161+L161+N161+P161</f>
        <v>444504.86</v>
      </c>
      <c r="I161" s="22">
        <v>0</v>
      </c>
      <c r="J161" s="22">
        <v>0</v>
      </c>
      <c r="K161" s="22">
        <f>K162+K163</f>
        <v>65561</v>
      </c>
      <c r="L161" s="22">
        <f>L162+L163</f>
        <v>65561</v>
      </c>
      <c r="M161" s="22">
        <f>M162+M163</f>
        <v>409664.24</v>
      </c>
      <c r="N161" s="22">
        <f>N162+N163</f>
        <v>378943.86</v>
      </c>
      <c r="O161" s="26">
        <f t="shared" ref="O161:P161" si="93">O162+O163</f>
        <v>0</v>
      </c>
      <c r="P161" s="26">
        <f t="shared" si="93"/>
        <v>0</v>
      </c>
      <c r="Q161" s="214" t="s">
        <v>188</v>
      </c>
      <c r="R161" s="179" t="s">
        <v>5</v>
      </c>
      <c r="S161" s="179" t="s">
        <v>8</v>
      </c>
      <c r="T161" s="179" t="s">
        <v>8</v>
      </c>
      <c r="U161" s="259">
        <v>100</v>
      </c>
      <c r="V161" s="259">
        <v>100</v>
      </c>
      <c r="W161" s="255">
        <v>100</v>
      </c>
      <c r="X161" s="256">
        <v>100</v>
      </c>
      <c r="Y161" s="244" t="s">
        <v>8</v>
      </c>
      <c r="Z161" s="244" t="s">
        <v>8</v>
      </c>
    </row>
    <row r="162" spans="1:26" ht="52" customHeight="1">
      <c r="A162" s="174"/>
      <c r="B162" s="171"/>
      <c r="C162" s="162"/>
      <c r="D162" s="169"/>
      <c r="E162" s="174"/>
      <c r="F162" s="28" t="str">
        <f t="shared" si="82"/>
        <v>Налоговых и неналоговых доходов, поступлений в местный бюджет  нецелевого характера</v>
      </c>
      <c r="G162" s="40">
        <f t="shared" ref="G162:G165" si="94">I162+K162+M162+O162</f>
        <v>4844.83</v>
      </c>
      <c r="H162" s="40">
        <f t="shared" ref="H162:H165" si="95">J162+L162+N162+P162</f>
        <v>4445.0599999999995</v>
      </c>
      <c r="I162" s="22">
        <v>0</v>
      </c>
      <c r="J162" s="22">
        <v>0</v>
      </c>
      <c r="K162" s="22">
        <v>655.61</v>
      </c>
      <c r="L162" s="22">
        <v>655.61</v>
      </c>
      <c r="M162" s="22">
        <v>4189.22</v>
      </c>
      <c r="N162" s="22">
        <v>3789.45</v>
      </c>
      <c r="O162" s="22">
        <v>0</v>
      </c>
      <c r="P162" s="22">
        <v>0</v>
      </c>
      <c r="Q162" s="214"/>
      <c r="R162" s="179"/>
      <c r="S162" s="179"/>
      <c r="T162" s="179"/>
      <c r="U162" s="259"/>
      <c r="V162" s="259"/>
      <c r="W162" s="255"/>
      <c r="X162" s="256"/>
      <c r="Y162" s="245"/>
      <c r="Z162" s="245"/>
    </row>
    <row r="163" spans="1:26" ht="39.75" customHeight="1">
      <c r="A163" s="174"/>
      <c r="B163" s="171"/>
      <c r="C163" s="162"/>
      <c r="D163" s="169"/>
      <c r="E163" s="174"/>
      <c r="F163" s="28" t="str">
        <f t="shared" si="82"/>
        <v>Поступлений в местный бюджет  целевого характера</v>
      </c>
      <c r="G163" s="40">
        <f t="shared" si="94"/>
        <v>470380.41000000003</v>
      </c>
      <c r="H163" s="40">
        <f t="shared" si="95"/>
        <v>440059.8</v>
      </c>
      <c r="I163" s="22">
        <v>0</v>
      </c>
      <c r="J163" s="22">
        <v>0</v>
      </c>
      <c r="K163" s="22">
        <v>64905.39</v>
      </c>
      <c r="L163" s="22">
        <v>64905.39</v>
      </c>
      <c r="M163" s="22">
        <v>405475.02</v>
      </c>
      <c r="N163" s="22">
        <v>375154.41</v>
      </c>
      <c r="O163" s="22">
        <v>0</v>
      </c>
      <c r="P163" s="22">
        <v>0</v>
      </c>
      <c r="Q163" s="214"/>
      <c r="R163" s="179"/>
      <c r="S163" s="179"/>
      <c r="T163" s="179"/>
      <c r="U163" s="259"/>
      <c r="V163" s="259"/>
      <c r="W163" s="255"/>
      <c r="X163" s="256"/>
      <c r="Y163" s="245"/>
      <c r="Z163" s="245"/>
    </row>
    <row r="164" spans="1:26" ht="39.75" customHeight="1">
      <c r="A164" s="174"/>
      <c r="B164" s="171"/>
      <c r="C164" s="162"/>
      <c r="D164" s="169"/>
      <c r="E164" s="174"/>
      <c r="F164" s="28" t="str">
        <f t="shared" si="82"/>
        <v>Иных источников финансирования, предусмотренных законодательством</v>
      </c>
      <c r="G164" s="40">
        <f t="shared" si="94"/>
        <v>0</v>
      </c>
      <c r="H164" s="40">
        <f t="shared" si="95"/>
        <v>0</v>
      </c>
      <c r="I164" s="22">
        <v>0</v>
      </c>
      <c r="J164" s="22">
        <v>0</v>
      </c>
      <c r="K164" s="22">
        <v>0</v>
      </c>
      <c r="L164" s="22">
        <v>0</v>
      </c>
      <c r="M164" s="22">
        <v>0</v>
      </c>
      <c r="N164" s="22">
        <v>0</v>
      </c>
      <c r="O164" s="22">
        <v>0</v>
      </c>
      <c r="P164" s="22">
        <v>0</v>
      </c>
      <c r="Q164" s="214"/>
      <c r="R164" s="179"/>
      <c r="S164" s="179"/>
      <c r="T164" s="179"/>
      <c r="U164" s="259"/>
      <c r="V164" s="259"/>
      <c r="W164" s="255"/>
      <c r="X164" s="256"/>
      <c r="Y164" s="245"/>
      <c r="Z164" s="245"/>
    </row>
    <row r="165" spans="1:26" ht="39.75" customHeight="1">
      <c r="A165" s="174"/>
      <c r="B165" s="172"/>
      <c r="C165" s="162"/>
      <c r="D165" s="169"/>
      <c r="E165" s="174"/>
      <c r="F165" s="28" t="str">
        <f t="shared" si="82"/>
        <v>Переходящего остатка бюджетных средств</v>
      </c>
      <c r="G165" s="40">
        <f t="shared" si="94"/>
        <v>0</v>
      </c>
      <c r="H165" s="40">
        <f t="shared" si="95"/>
        <v>0</v>
      </c>
      <c r="I165" s="22">
        <v>0</v>
      </c>
      <c r="J165" s="22">
        <v>0</v>
      </c>
      <c r="K165" s="22">
        <v>0</v>
      </c>
      <c r="L165" s="22">
        <v>0</v>
      </c>
      <c r="M165" s="22">
        <v>0</v>
      </c>
      <c r="N165" s="22">
        <v>0</v>
      </c>
      <c r="O165" s="22">
        <v>0</v>
      </c>
      <c r="P165" s="22">
        <v>0</v>
      </c>
      <c r="Q165" s="214"/>
      <c r="R165" s="179"/>
      <c r="S165" s="179"/>
      <c r="T165" s="179"/>
      <c r="U165" s="259"/>
      <c r="V165" s="259"/>
      <c r="W165" s="255"/>
      <c r="X165" s="256"/>
      <c r="Y165" s="246"/>
      <c r="Z165" s="246"/>
    </row>
    <row r="166" spans="1:26" ht="39.75" customHeight="1">
      <c r="A166" s="174"/>
      <c r="B166" s="170" t="s">
        <v>328</v>
      </c>
      <c r="C166" s="162"/>
      <c r="D166" s="169" t="s">
        <v>290</v>
      </c>
      <c r="E166" s="174"/>
      <c r="F166" s="28" t="str">
        <f>F161</f>
        <v>Всего, из них раходы за счет:</v>
      </c>
      <c r="G166" s="40">
        <f>I166+K166+M166+O166</f>
        <v>779089.86</v>
      </c>
      <c r="H166" s="40">
        <f>J166+L166+N166+P166</f>
        <v>778369.63</v>
      </c>
      <c r="I166" s="22">
        <v>0</v>
      </c>
      <c r="J166" s="22">
        <v>0</v>
      </c>
      <c r="K166" s="22">
        <v>0</v>
      </c>
      <c r="L166" s="22">
        <v>0</v>
      </c>
      <c r="M166" s="22">
        <v>0</v>
      </c>
      <c r="N166" s="22">
        <v>0</v>
      </c>
      <c r="O166" s="26">
        <f>O167+O168+O169+O170</f>
        <v>779089.86</v>
      </c>
      <c r="P166" s="26">
        <f>P167+P168</f>
        <v>778369.63</v>
      </c>
      <c r="Q166" s="209" t="s">
        <v>329</v>
      </c>
      <c r="R166" s="166" t="s">
        <v>5</v>
      </c>
      <c r="S166" s="166" t="s">
        <v>8</v>
      </c>
      <c r="T166" s="166" t="s">
        <v>8</v>
      </c>
      <c r="U166" s="166" t="s">
        <v>8</v>
      </c>
      <c r="V166" s="166" t="s">
        <v>8</v>
      </c>
      <c r="W166" s="166" t="s">
        <v>8</v>
      </c>
      <c r="X166" s="166" t="s">
        <v>8</v>
      </c>
      <c r="Y166" s="166">
        <v>100</v>
      </c>
      <c r="Z166" s="166">
        <v>100</v>
      </c>
    </row>
    <row r="167" spans="1:26" ht="39.75" customHeight="1">
      <c r="A167" s="174"/>
      <c r="B167" s="171"/>
      <c r="C167" s="162"/>
      <c r="D167" s="169"/>
      <c r="E167" s="174"/>
      <c r="F167" s="28" t="str">
        <f t="shared" ref="F167:F170" si="96">F162</f>
        <v>Налоговых и неналоговых доходов, поступлений в местный бюджет  нецелевого характера</v>
      </c>
      <c r="G167" s="40">
        <f t="shared" ref="G167:G170" si="97">I167+K167+M167+O167</f>
        <v>37155.160000000003</v>
      </c>
      <c r="H167" s="40">
        <f t="shared" ref="H167:H170" si="98">J167+L167+N167+P167</f>
        <v>36880.43</v>
      </c>
      <c r="I167" s="22">
        <v>0</v>
      </c>
      <c r="J167" s="22">
        <v>0</v>
      </c>
      <c r="K167" s="22">
        <v>0</v>
      </c>
      <c r="L167" s="22">
        <v>0</v>
      </c>
      <c r="M167" s="22">
        <v>0</v>
      </c>
      <c r="N167" s="22">
        <v>0</v>
      </c>
      <c r="O167" s="22">
        <v>37155.160000000003</v>
      </c>
      <c r="P167" s="22">
        <v>36880.43</v>
      </c>
      <c r="Q167" s="210"/>
      <c r="R167" s="167"/>
      <c r="S167" s="167"/>
      <c r="T167" s="167"/>
      <c r="U167" s="167"/>
      <c r="V167" s="167"/>
      <c r="W167" s="167"/>
      <c r="X167" s="167"/>
      <c r="Y167" s="167"/>
      <c r="Z167" s="167"/>
    </row>
    <row r="168" spans="1:26" ht="39.75" customHeight="1">
      <c r="A168" s="174"/>
      <c r="B168" s="171"/>
      <c r="C168" s="162"/>
      <c r="D168" s="169"/>
      <c r="E168" s="174"/>
      <c r="F168" s="28" t="str">
        <f t="shared" si="96"/>
        <v>Поступлений в местный бюджет  целевого характера</v>
      </c>
      <c r="G168" s="40">
        <f t="shared" si="97"/>
        <v>741934.7</v>
      </c>
      <c r="H168" s="40">
        <f t="shared" si="98"/>
        <v>741489.2</v>
      </c>
      <c r="I168" s="22">
        <v>0</v>
      </c>
      <c r="J168" s="22">
        <v>0</v>
      </c>
      <c r="K168" s="22">
        <v>0</v>
      </c>
      <c r="L168" s="22">
        <v>0</v>
      </c>
      <c r="M168" s="22">
        <v>0</v>
      </c>
      <c r="N168" s="22">
        <v>0</v>
      </c>
      <c r="O168" s="22">
        <v>741934.7</v>
      </c>
      <c r="P168" s="22">
        <v>741489.2</v>
      </c>
      <c r="Q168" s="210"/>
      <c r="R168" s="167"/>
      <c r="S168" s="167"/>
      <c r="T168" s="167"/>
      <c r="U168" s="167"/>
      <c r="V168" s="167"/>
      <c r="W168" s="167"/>
      <c r="X168" s="167"/>
      <c r="Y168" s="167"/>
      <c r="Z168" s="167"/>
    </row>
    <row r="169" spans="1:26" ht="39.75" customHeight="1">
      <c r="A169" s="174"/>
      <c r="B169" s="171"/>
      <c r="C169" s="162"/>
      <c r="D169" s="169"/>
      <c r="E169" s="174"/>
      <c r="F169" s="28" t="str">
        <f t="shared" si="96"/>
        <v>Иных источников финансирования, предусмотренных законодательством</v>
      </c>
      <c r="G169" s="40">
        <f t="shared" si="97"/>
        <v>0</v>
      </c>
      <c r="H169" s="40">
        <f t="shared" si="98"/>
        <v>0</v>
      </c>
      <c r="I169" s="22">
        <v>0</v>
      </c>
      <c r="J169" s="22">
        <v>0</v>
      </c>
      <c r="K169" s="22">
        <v>0</v>
      </c>
      <c r="L169" s="22">
        <v>0</v>
      </c>
      <c r="M169" s="22">
        <v>0</v>
      </c>
      <c r="N169" s="22">
        <v>0</v>
      </c>
      <c r="O169" s="22">
        <v>0</v>
      </c>
      <c r="P169" s="22">
        <v>0</v>
      </c>
      <c r="Q169" s="210"/>
      <c r="R169" s="167"/>
      <c r="S169" s="167"/>
      <c r="T169" s="167"/>
      <c r="U169" s="167"/>
      <c r="V169" s="167"/>
      <c r="W169" s="167"/>
      <c r="X169" s="167"/>
      <c r="Y169" s="167"/>
      <c r="Z169" s="167"/>
    </row>
    <row r="170" spans="1:26" ht="39.75" customHeight="1">
      <c r="A170" s="175"/>
      <c r="B170" s="172"/>
      <c r="C170" s="162"/>
      <c r="D170" s="169"/>
      <c r="E170" s="175"/>
      <c r="F170" s="28" t="str">
        <f t="shared" si="96"/>
        <v>Переходящего остатка бюджетных средств</v>
      </c>
      <c r="G170" s="40">
        <f t="shared" si="97"/>
        <v>0</v>
      </c>
      <c r="H170" s="40">
        <f t="shared" si="98"/>
        <v>0</v>
      </c>
      <c r="I170" s="22">
        <v>0</v>
      </c>
      <c r="J170" s="22">
        <v>0</v>
      </c>
      <c r="K170" s="22">
        <v>0</v>
      </c>
      <c r="L170" s="22">
        <v>0</v>
      </c>
      <c r="M170" s="22">
        <v>0</v>
      </c>
      <c r="N170" s="22">
        <v>0</v>
      </c>
      <c r="O170" s="22">
        <v>0</v>
      </c>
      <c r="P170" s="22">
        <v>0</v>
      </c>
      <c r="Q170" s="211"/>
      <c r="R170" s="168"/>
      <c r="S170" s="168"/>
      <c r="T170" s="168"/>
      <c r="U170" s="168"/>
      <c r="V170" s="168"/>
      <c r="W170" s="168"/>
      <c r="X170" s="168"/>
      <c r="Y170" s="168"/>
      <c r="Z170" s="168"/>
    </row>
    <row r="171" spans="1:26" ht="39.75" customHeight="1">
      <c r="A171" s="173" t="s">
        <v>253</v>
      </c>
      <c r="B171" s="170" t="s">
        <v>318</v>
      </c>
      <c r="C171" s="162"/>
      <c r="D171" s="169" t="s">
        <v>290</v>
      </c>
      <c r="E171" s="169" t="s">
        <v>62</v>
      </c>
      <c r="F171" s="28" t="str">
        <f>F161</f>
        <v>Всего, из них раходы за счет:</v>
      </c>
      <c r="G171" s="40">
        <f>I171+K171+M171+O171</f>
        <v>2637640</v>
      </c>
      <c r="H171" s="40">
        <f>J171+L171+N171+P171</f>
        <v>2637640</v>
      </c>
      <c r="I171" s="26">
        <f>I172+I173</f>
        <v>0</v>
      </c>
      <c r="J171" s="26">
        <f t="shared" ref="J171:P171" si="99">J172+J173</f>
        <v>0</v>
      </c>
      <c r="K171" s="26">
        <f t="shared" si="99"/>
        <v>0</v>
      </c>
      <c r="L171" s="26">
        <f t="shared" si="99"/>
        <v>0</v>
      </c>
      <c r="M171" s="26">
        <f t="shared" si="99"/>
        <v>1140720</v>
      </c>
      <c r="N171" s="26">
        <f t="shared" si="99"/>
        <v>1140720</v>
      </c>
      <c r="O171" s="26">
        <f t="shared" si="99"/>
        <v>1496920</v>
      </c>
      <c r="P171" s="26">
        <f t="shared" si="99"/>
        <v>1496920</v>
      </c>
      <c r="Q171" s="209" t="s">
        <v>246</v>
      </c>
      <c r="R171" s="166" t="s">
        <v>25</v>
      </c>
      <c r="S171" s="166" t="s">
        <v>8</v>
      </c>
      <c r="T171" s="166" t="s">
        <v>8</v>
      </c>
      <c r="U171" s="166" t="s">
        <v>8</v>
      </c>
      <c r="V171" s="166" t="s">
        <v>8</v>
      </c>
      <c r="W171" s="225">
        <v>1270</v>
      </c>
      <c r="X171" s="179">
        <v>1270</v>
      </c>
      <c r="Y171" s="166">
        <v>1495</v>
      </c>
      <c r="Z171" s="166">
        <v>1495</v>
      </c>
    </row>
    <row r="172" spans="1:26" ht="49.5" customHeight="1">
      <c r="A172" s="174"/>
      <c r="B172" s="171"/>
      <c r="C172" s="162"/>
      <c r="D172" s="169"/>
      <c r="E172" s="169"/>
      <c r="F172" s="28" t="str">
        <f>F162</f>
        <v>Налоговых и неналоговых доходов, поступлений в местный бюджет  нецелевого характера</v>
      </c>
      <c r="G172" s="40">
        <f t="shared" ref="G172:G175" si="100">I172+K172+M172+O172</f>
        <v>2637640</v>
      </c>
      <c r="H172" s="40">
        <f t="shared" ref="H172:H175" si="101">J172+L172+N172+P172</f>
        <v>2637640</v>
      </c>
      <c r="I172" s="22">
        <v>0</v>
      </c>
      <c r="J172" s="22">
        <v>0</v>
      </c>
      <c r="K172" s="22">
        <v>0</v>
      </c>
      <c r="L172" s="22">
        <v>0</v>
      </c>
      <c r="M172" s="22">
        <v>1140720</v>
      </c>
      <c r="N172" s="22">
        <v>1140720</v>
      </c>
      <c r="O172" s="22">
        <v>1496920</v>
      </c>
      <c r="P172" s="22">
        <v>1496920</v>
      </c>
      <c r="Q172" s="210"/>
      <c r="R172" s="167"/>
      <c r="S172" s="167"/>
      <c r="T172" s="167"/>
      <c r="U172" s="167"/>
      <c r="V172" s="167"/>
      <c r="W172" s="227"/>
      <c r="X172" s="179"/>
      <c r="Y172" s="167"/>
      <c r="Z172" s="167"/>
    </row>
    <row r="173" spans="1:26" ht="39.75" customHeight="1">
      <c r="A173" s="174"/>
      <c r="B173" s="171"/>
      <c r="C173" s="162"/>
      <c r="D173" s="169"/>
      <c r="E173" s="169"/>
      <c r="F173" s="28" t="str">
        <f>F163</f>
        <v>Поступлений в местный бюджет  целевого характера</v>
      </c>
      <c r="G173" s="40">
        <f t="shared" si="100"/>
        <v>0</v>
      </c>
      <c r="H173" s="40">
        <f t="shared" si="101"/>
        <v>0</v>
      </c>
      <c r="I173" s="22">
        <v>0</v>
      </c>
      <c r="J173" s="22">
        <v>0</v>
      </c>
      <c r="K173" s="22">
        <v>0</v>
      </c>
      <c r="L173" s="22">
        <v>0</v>
      </c>
      <c r="M173" s="22">
        <v>0</v>
      </c>
      <c r="N173" s="22">
        <v>0</v>
      </c>
      <c r="O173" s="22">
        <v>0</v>
      </c>
      <c r="P173" s="22">
        <v>0</v>
      </c>
      <c r="Q173" s="210"/>
      <c r="R173" s="167"/>
      <c r="S173" s="167"/>
      <c r="T173" s="167"/>
      <c r="U173" s="167"/>
      <c r="V173" s="167"/>
      <c r="W173" s="227"/>
      <c r="X173" s="179"/>
      <c r="Y173" s="167"/>
      <c r="Z173" s="167"/>
    </row>
    <row r="174" spans="1:26" ht="39.75" customHeight="1">
      <c r="A174" s="174"/>
      <c r="B174" s="171"/>
      <c r="C174" s="162"/>
      <c r="D174" s="169"/>
      <c r="E174" s="169"/>
      <c r="F174" s="28" t="str">
        <f>F164</f>
        <v>Иных источников финансирования, предусмотренных законодательством</v>
      </c>
      <c r="G174" s="40">
        <f t="shared" si="100"/>
        <v>0</v>
      </c>
      <c r="H174" s="40">
        <f t="shared" si="101"/>
        <v>0</v>
      </c>
      <c r="I174" s="26">
        <v>0</v>
      </c>
      <c r="J174" s="26">
        <v>0</v>
      </c>
      <c r="K174" s="26">
        <v>0</v>
      </c>
      <c r="L174" s="26">
        <v>0</v>
      </c>
      <c r="M174" s="26">
        <v>0</v>
      </c>
      <c r="N174" s="26">
        <v>0</v>
      </c>
      <c r="O174" s="26">
        <v>0</v>
      </c>
      <c r="P174" s="26">
        <v>0</v>
      </c>
      <c r="Q174" s="210"/>
      <c r="R174" s="167"/>
      <c r="S174" s="167"/>
      <c r="T174" s="167"/>
      <c r="U174" s="167"/>
      <c r="V174" s="167"/>
      <c r="W174" s="227"/>
      <c r="X174" s="179"/>
      <c r="Y174" s="167"/>
      <c r="Z174" s="167"/>
    </row>
    <row r="175" spans="1:26" ht="39.75" customHeight="1">
      <c r="A175" s="175"/>
      <c r="B175" s="172"/>
      <c r="C175" s="162"/>
      <c r="D175" s="169"/>
      <c r="E175" s="169"/>
      <c r="F175" s="28" t="str">
        <f>F165</f>
        <v>Переходящего остатка бюджетных средств</v>
      </c>
      <c r="G175" s="40">
        <f t="shared" si="100"/>
        <v>0</v>
      </c>
      <c r="H175" s="40">
        <f t="shared" si="101"/>
        <v>0</v>
      </c>
      <c r="I175" s="26">
        <v>0</v>
      </c>
      <c r="J175" s="26">
        <v>0</v>
      </c>
      <c r="K175" s="26">
        <v>0</v>
      </c>
      <c r="L175" s="26">
        <v>0</v>
      </c>
      <c r="M175" s="26">
        <v>0</v>
      </c>
      <c r="N175" s="26">
        <v>0</v>
      </c>
      <c r="O175" s="26">
        <v>0</v>
      </c>
      <c r="P175" s="26">
        <v>0</v>
      </c>
      <c r="Q175" s="211"/>
      <c r="R175" s="168"/>
      <c r="S175" s="168"/>
      <c r="T175" s="168"/>
      <c r="U175" s="168"/>
      <c r="V175" s="168"/>
      <c r="W175" s="229"/>
      <c r="X175" s="179"/>
      <c r="Y175" s="168"/>
      <c r="Z175" s="168"/>
    </row>
    <row r="176" spans="1:26" ht="39.75" customHeight="1">
      <c r="A176" s="169" t="s">
        <v>291</v>
      </c>
      <c r="B176" s="241" t="s">
        <v>319</v>
      </c>
      <c r="C176" s="162"/>
      <c r="D176" s="169" t="s">
        <v>290</v>
      </c>
      <c r="E176" s="169" t="s">
        <v>62</v>
      </c>
      <c r="F176" s="28" t="str">
        <f>F171</f>
        <v>Всего, из них раходы за счет:</v>
      </c>
      <c r="G176" s="40">
        <f>M176+O176</f>
        <v>206231</v>
      </c>
      <c r="H176" s="40">
        <f>N176+P176</f>
        <v>206231</v>
      </c>
      <c r="I176" s="22">
        <v>0</v>
      </c>
      <c r="J176" s="22">
        <v>0</v>
      </c>
      <c r="K176" s="22">
        <v>0</v>
      </c>
      <c r="L176" s="22">
        <v>0</v>
      </c>
      <c r="M176" s="22">
        <f>M177+M178</f>
        <v>100195</v>
      </c>
      <c r="N176" s="22">
        <f>N177+N178</f>
        <v>100195</v>
      </c>
      <c r="O176" s="26">
        <f t="shared" ref="O176:P176" si="102">O177+O178</f>
        <v>106036</v>
      </c>
      <c r="P176" s="26">
        <f t="shared" si="102"/>
        <v>106036</v>
      </c>
      <c r="Q176" s="209" t="s">
        <v>247</v>
      </c>
      <c r="R176" s="179" t="s">
        <v>25</v>
      </c>
      <c r="S176" s="179" t="s">
        <v>8</v>
      </c>
      <c r="T176" s="179" t="s">
        <v>8</v>
      </c>
      <c r="U176" s="179" t="s">
        <v>8</v>
      </c>
      <c r="V176" s="179" t="s">
        <v>8</v>
      </c>
      <c r="W176" s="185">
        <v>1</v>
      </c>
      <c r="X176" s="179">
        <v>1</v>
      </c>
      <c r="Y176" s="166">
        <v>1</v>
      </c>
      <c r="Z176" s="166">
        <v>1</v>
      </c>
    </row>
    <row r="177" spans="1:26" ht="48.5" customHeight="1">
      <c r="A177" s="169"/>
      <c r="B177" s="242"/>
      <c r="C177" s="162"/>
      <c r="D177" s="169"/>
      <c r="E177" s="169"/>
      <c r="F177" s="28" t="str">
        <f t="shared" ref="F177:F180" si="103">F172</f>
        <v>Налоговых и неналоговых доходов, поступлений в местный бюджет  нецелевого характера</v>
      </c>
      <c r="G177" s="40">
        <f t="shared" ref="G177:G178" si="104">M177+O177</f>
        <v>3231</v>
      </c>
      <c r="H177" s="40">
        <f t="shared" ref="H177:H178" si="105">N177+P177</f>
        <v>3231</v>
      </c>
      <c r="I177" s="22">
        <v>0</v>
      </c>
      <c r="J177" s="22">
        <v>0</v>
      </c>
      <c r="K177" s="22">
        <v>0</v>
      </c>
      <c r="L177" s="22">
        <v>0</v>
      </c>
      <c r="M177" s="22">
        <v>195</v>
      </c>
      <c r="N177" s="22">
        <v>195</v>
      </c>
      <c r="O177" s="22">
        <v>3036</v>
      </c>
      <c r="P177" s="22">
        <v>3036</v>
      </c>
      <c r="Q177" s="210"/>
      <c r="R177" s="179"/>
      <c r="S177" s="179"/>
      <c r="T177" s="179"/>
      <c r="U177" s="179"/>
      <c r="V177" s="179"/>
      <c r="W177" s="185"/>
      <c r="X177" s="179"/>
      <c r="Y177" s="167"/>
      <c r="Z177" s="167"/>
    </row>
    <row r="178" spans="1:26" ht="39.75" customHeight="1">
      <c r="A178" s="169"/>
      <c r="B178" s="242"/>
      <c r="C178" s="162"/>
      <c r="D178" s="169"/>
      <c r="E178" s="169"/>
      <c r="F178" s="28" t="str">
        <f t="shared" si="103"/>
        <v>Поступлений в местный бюджет  целевого характера</v>
      </c>
      <c r="G178" s="40">
        <f t="shared" si="104"/>
        <v>203000</v>
      </c>
      <c r="H178" s="40">
        <f t="shared" si="105"/>
        <v>203000</v>
      </c>
      <c r="I178" s="22">
        <v>0</v>
      </c>
      <c r="J178" s="22">
        <v>0</v>
      </c>
      <c r="K178" s="22">
        <v>0</v>
      </c>
      <c r="L178" s="22">
        <v>0</v>
      </c>
      <c r="M178" s="22">
        <v>100000</v>
      </c>
      <c r="N178" s="22">
        <v>100000</v>
      </c>
      <c r="O178" s="30">
        <v>103000</v>
      </c>
      <c r="P178" s="30">
        <v>103000</v>
      </c>
      <c r="Q178" s="210"/>
      <c r="R178" s="179"/>
      <c r="S178" s="179"/>
      <c r="T178" s="179"/>
      <c r="U178" s="179"/>
      <c r="V178" s="179"/>
      <c r="W178" s="185"/>
      <c r="X178" s="179"/>
      <c r="Y178" s="167"/>
      <c r="Z178" s="167"/>
    </row>
    <row r="179" spans="1:26" ht="39.75" customHeight="1">
      <c r="A179" s="169"/>
      <c r="B179" s="242"/>
      <c r="C179" s="162"/>
      <c r="D179" s="169"/>
      <c r="E179" s="169"/>
      <c r="F179" s="28" t="str">
        <f t="shared" si="103"/>
        <v>Иных источников финансирования, предусмотренных законодательством</v>
      </c>
      <c r="G179" s="40">
        <v>0</v>
      </c>
      <c r="H179" s="40">
        <v>0</v>
      </c>
      <c r="I179" s="40">
        <v>0</v>
      </c>
      <c r="J179" s="40">
        <v>0</v>
      </c>
      <c r="K179" s="40">
        <v>0</v>
      </c>
      <c r="L179" s="40">
        <v>0</v>
      </c>
      <c r="M179" s="40">
        <v>0</v>
      </c>
      <c r="N179" s="40">
        <v>0</v>
      </c>
      <c r="O179" s="40">
        <v>0</v>
      </c>
      <c r="P179" s="40">
        <v>0</v>
      </c>
      <c r="Q179" s="210"/>
      <c r="R179" s="179"/>
      <c r="S179" s="179"/>
      <c r="T179" s="179"/>
      <c r="U179" s="179"/>
      <c r="V179" s="179"/>
      <c r="W179" s="185"/>
      <c r="X179" s="179"/>
      <c r="Y179" s="167"/>
      <c r="Z179" s="167"/>
    </row>
    <row r="180" spans="1:26" ht="39.75" customHeight="1">
      <c r="A180" s="169"/>
      <c r="B180" s="243"/>
      <c r="C180" s="162"/>
      <c r="D180" s="169"/>
      <c r="E180" s="169"/>
      <c r="F180" s="28" t="str">
        <f t="shared" si="103"/>
        <v>Переходящего остатка бюджетных средств</v>
      </c>
      <c r="G180" s="40">
        <v>0</v>
      </c>
      <c r="H180" s="40">
        <v>0</v>
      </c>
      <c r="I180" s="40">
        <v>0</v>
      </c>
      <c r="J180" s="40">
        <v>0</v>
      </c>
      <c r="K180" s="40">
        <v>0</v>
      </c>
      <c r="L180" s="40">
        <v>0</v>
      </c>
      <c r="M180" s="40">
        <v>0</v>
      </c>
      <c r="N180" s="40">
        <v>0</v>
      </c>
      <c r="O180" s="40">
        <v>0</v>
      </c>
      <c r="P180" s="40">
        <v>0</v>
      </c>
      <c r="Q180" s="211"/>
      <c r="R180" s="179"/>
      <c r="S180" s="179"/>
      <c r="T180" s="179"/>
      <c r="U180" s="179"/>
      <c r="V180" s="179"/>
      <c r="W180" s="185"/>
      <c r="X180" s="179"/>
      <c r="Y180" s="168"/>
      <c r="Z180" s="168"/>
    </row>
    <row r="181" spans="1:26" ht="52" customHeight="1">
      <c r="A181" s="173" t="s">
        <v>321</v>
      </c>
      <c r="B181" s="170" t="s">
        <v>320</v>
      </c>
      <c r="C181" s="162"/>
      <c r="D181" s="169" t="s">
        <v>290</v>
      </c>
      <c r="E181" s="169" t="s">
        <v>62</v>
      </c>
      <c r="F181" s="159" t="str">
        <f>F176</f>
        <v>Всего, из них раходы за счет:</v>
      </c>
      <c r="G181" s="40">
        <f>G182+G183+G184+G185</f>
        <v>209930</v>
      </c>
      <c r="H181" s="40">
        <f>H182+H183+H184+H185</f>
        <v>167027</v>
      </c>
      <c r="I181" s="40">
        <f t="shared" ref="I181:P181" si="106">I182+I183+I184+I185</f>
        <v>0</v>
      </c>
      <c r="J181" s="40">
        <f t="shared" si="106"/>
        <v>0</v>
      </c>
      <c r="K181" s="40">
        <f t="shared" si="106"/>
        <v>0</v>
      </c>
      <c r="L181" s="40">
        <f t="shared" si="106"/>
        <v>0</v>
      </c>
      <c r="M181" s="40">
        <f t="shared" si="106"/>
        <v>0</v>
      </c>
      <c r="N181" s="40">
        <f t="shared" si="106"/>
        <v>0</v>
      </c>
      <c r="O181" s="40">
        <f>O182+O183+O184+O185</f>
        <v>209930</v>
      </c>
      <c r="P181" s="40">
        <f t="shared" si="106"/>
        <v>167027</v>
      </c>
      <c r="Q181" s="179" t="s">
        <v>292</v>
      </c>
      <c r="R181" s="225" t="s">
        <v>139</v>
      </c>
      <c r="S181" s="225" t="s">
        <v>8</v>
      </c>
      <c r="T181" s="225" t="s">
        <v>8</v>
      </c>
      <c r="U181" s="225" t="s">
        <v>8</v>
      </c>
      <c r="V181" s="225" t="s">
        <v>8</v>
      </c>
      <c r="W181" s="225" t="s">
        <v>8</v>
      </c>
      <c r="X181" s="225" t="s">
        <v>8</v>
      </c>
      <c r="Y181" s="225">
        <v>1</v>
      </c>
      <c r="Z181" s="225">
        <v>1</v>
      </c>
    </row>
    <row r="182" spans="1:26" ht="54.5" customHeight="1">
      <c r="A182" s="174"/>
      <c r="B182" s="171"/>
      <c r="C182" s="162"/>
      <c r="D182" s="169"/>
      <c r="E182" s="169"/>
      <c r="F182" s="159" t="str">
        <f t="shared" ref="F182:F185" si="107">F177</f>
        <v>Налоговых и неналоговых доходов, поступлений в местный бюджет  нецелевого характера</v>
      </c>
      <c r="G182" s="40">
        <f>I182+K182+M182+O182</f>
        <v>0</v>
      </c>
      <c r="H182" s="40">
        <v>0</v>
      </c>
      <c r="I182" s="40">
        <v>0</v>
      </c>
      <c r="J182" s="40">
        <v>0</v>
      </c>
      <c r="K182" s="40">
        <v>0</v>
      </c>
      <c r="L182" s="40">
        <v>0</v>
      </c>
      <c r="M182" s="40">
        <v>0</v>
      </c>
      <c r="N182" s="40">
        <v>0</v>
      </c>
      <c r="O182" s="40">
        <v>0</v>
      </c>
      <c r="P182" s="40">
        <v>0</v>
      </c>
      <c r="Q182" s="179"/>
      <c r="R182" s="227"/>
      <c r="S182" s="227"/>
      <c r="T182" s="227"/>
      <c r="U182" s="227"/>
      <c r="V182" s="227"/>
      <c r="W182" s="227"/>
      <c r="X182" s="227"/>
      <c r="Y182" s="227"/>
      <c r="Z182" s="227"/>
    </row>
    <row r="183" spans="1:26" ht="39.75" customHeight="1">
      <c r="A183" s="174"/>
      <c r="B183" s="171"/>
      <c r="C183" s="162"/>
      <c r="D183" s="169"/>
      <c r="E183" s="169"/>
      <c r="F183" s="159" t="str">
        <f t="shared" si="107"/>
        <v>Поступлений в местный бюджет  целевого характера</v>
      </c>
      <c r="G183" s="40">
        <f t="shared" ref="G183:G185" si="108">I183+K183+M183+O183</f>
        <v>209930</v>
      </c>
      <c r="H183" s="40">
        <f>J183+L183+N183+P183</f>
        <v>167027</v>
      </c>
      <c r="I183" s="40">
        <v>0</v>
      </c>
      <c r="J183" s="40">
        <v>0</v>
      </c>
      <c r="K183" s="40">
        <v>0</v>
      </c>
      <c r="L183" s="40">
        <v>0</v>
      </c>
      <c r="M183" s="40">
        <v>0</v>
      </c>
      <c r="N183" s="40">
        <v>0</v>
      </c>
      <c r="O183" s="40">
        <v>209930</v>
      </c>
      <c r="P183" s="40">
        <v>167027</v>
      </c>
      <c r="Q183" s="179"/>
      <c r="R183" s="227"/>
      <c r="S183" s="227"/>
      <c r="T183" s="227"/>
      <c r="U183" s="227"/>
      <c r="V183" s="227"/>
      <c r="W183" s="227"/>
      <c r="X183" s="227"/>
      <c r="Y183" s="227"/>
      <c r="Z183" s="227"/>
    </row>
    <row r="184" spans="1:26" ht="44.5" customHeight="1">
      <c r="A184" s="174"/>
      <c r="B184" s="171"/>
      <c r="C184" s="162"/>
      <c r="D184" s="169"/>
      <c r="E184" s="169"/>
      <c r="F184" s="159" t="str">
        <f t="shared" si="107"/>
        <v>Иных источников финансирования, предусмотренных законодательством</v>
      </c>
      <c r="G184" s="40">
        <f t="shared" si="108"/>
        <v>0</v>
      </c>
      <c r="H184" s="40">
        <v>0</v>
      </c>
      <c r="I184" s="40">
        <v>0</v>
      </c>
      <c r="J184" s="40">
        <v>0</v>
      </c>
      <c r="K184" s="40">
        <v>0</v>
      </c>
      <c r="L184" s="40">
        <v>0</v>
      </c>
      <c r="M184" s="40">
        <v>0</v>
      </c>
      <c r="N184" s="40">
        <v>0</v>
      </c>
      <c r="O184" s="40">
        <v>0</v>
      </c>
      <c r="P184" s="40">
        <v>0</v>
      </c>
      <c r="Q184" s="179"/>
      <c r="R184" s="227"/>
      <c r="S184" s="227"/>
      <c r="T184" s="227"/>
      <c r="U184" s="227"/>
      <c r="V184" s="227"/>
      <c r="W184" s="227"/>
      <c r="X184" s="227"/>
      <c r="Y184" s="227"/>
      <c r="Z184" s="227"/>
    </row>
    <row r="185" spans="1:26" ht="43.5" customHeight="1">
      <c r="A185" s="175"/>
      <c r="B185" s="172"/>
      <c r="C185" s="162"/>
      <c r="D185" s="169"/>
      <c r="E185" s="169"/>
      <c r="F185" s="159" t="str">
        <f t="shared" si="107"/>
        <v>Переходящего остатка бюджетных средств</v>
      </c>
      <c r="G185" s="40">
        <f t="shared" si="108"/>
        <v>0</v>
      </c>
      <c r="H185" s="40">
        <v>0</v>
      </c>
      <c r="I185" s="40">
        <v>0</v>
      </c>
      <c r="J185" s="40">
        <v>0</v>
      </c>
      <c r="K185" s="40">
        <v>0</v>
      </c>
      <c r="L185" s="40">
        <v>0</v>
      </c>
      <c r="M185" s="40">
        <v>0</v>
      </c>
      <c r="N185" s="40">
        <v>0</v>
      </c>
      <c r="O185" s="40">
        <v>0</v>
      </c>
      <c r="P185" s="40">
        <v>0</v>
      </c>
      <c r="Q185" s="179"/>
      <c r="R185" s="229"/>
      <c r="S185" s="229"/>
      <c r="T185" s="229"/>
      <c r="U185" s="229"/>
      <c r="V185" s="229"/>
      <c r="W185" s="229"/>
      <c r="X185" s="229"/>
      <c r="Y185" s="229"/>
      <c r="Z185" s="229"/>
    </row>
    <row r="186" spans="1:26" ht="54.5" customHeight="1">
      <c r="A186" s="173" t="s">
        <v>296</v>
      </c>
      <c r="B186" s="170" t="s">
        <v>295</v>
      </c>
      <c r="C186" s="162"/>
      <c r="D186" s="169" t="s">
        <v>290</v>
      </c>
      <c r="E186" s="169" t="s">
        <v>62</v>
      </c>
      <c r="F186" s="28" t="str">
        <f>F181</f>
        <v>Всего, из них раходы за счет:</v>
      </c>
      <c r="G186" s="26">
        <f>G188</f>
        <v>506386.85</v>
      </c>
      <c r="H186" s="26">
        <f>H188</f>
        <v>506386.85</v>
      </c>
      <c r="I186" s="26">
        <v>0</v>
      </c>
      <c r="J186" s="26">
        <v>0</v>
      </c>
      <c r="K186" s="26">
        <v>0</v>
      </c>
      <c r="L186" s="26">
        <v>0</v>
      </c>
      <c r="M186" s="26">
        <v>0</v>
      </c>
      <c r="N186" s="26">
        <v>0</v>
      </c>
      <c r="O186" s="26">
        <f>O188</f>
        <v>506386.85</v>
      </c>
      <c r="P186" s="26">
        <f>P188</f>
        <v>506386.85</v>
      </c>
      <c r="Q186" s="225" t="s">
        <v>293</v>
      </c>
      <c r="R186" s="179" t="s">
        <v>139</v>
      </c>
      <c r="S186" s="179" t="s">
        <v>8</v>
      </c>
      <c r="T186" s="179" t="s">
        <v>8</v>
      </c>
      <c r="U186" s="179" t="s">
        <v>8</v>
      </c>
      <c r="V186" s="179" t="s">
        <v>8</v>
      </c>
      <c r="W186" s="179" t="s">
        <v>8</v>
      </c>
      <c r="X186" s="179" t="s">
        <v>8</v>
      </c>
      <c r="Y186" s="179">
        <v>18</v>
      </c>
      <c r="Z186" s="179">
        <v>18</v>
      </c>
    </row>
    <row r="187" spans="1:26" ht="43.5" customHeight="1">
      <c r="A187" s="174"/>
      <c r="B187" s="171"/>
      <c r="C187" s="162"/>
      <c r="D187" s="169"/>
      <c r="E187" s="169"/>
      <c r="F187" s="28" t="str">
        <f>F182</f>
        <v>Налоговых и неналоговых доходов, поступлений в местный бюджет  нецелевого характера</v>
      </c>
      <c r="G187" s="40">
        <v>0</v>
      </c>
      <c r="H187" s="40">
        <v>0</v>
      </c>
      <c r="I187" s="40">
        <v>0</v>
      </c>
      <c r="J187" s="40">
        <v>0</v>
      </c>
      <c r="K187" s="40">
        <v>0</v>
      </c>
      <c r="L187" s="40">
        <v>0</v>
      </c>
      <c r="M187" s="40">
        <v>0</v>
      </c>
      <c r="N187" s="40">
        <v>0</v>
      </c>
      <c r="O187" s="40">
        <v>0</v>
      </c>
      <c r="P187" s="40">
        <v>0</v>
      </c>
      <c r="Q187" s="227"/>
      <c r="R187" s="179"/>
      <c r="S187" s="179"/>
      <c r="T187" s="179"/>
      <c r="U187" s="179"/>
      <c r="V187" s="179"/>
      <c r="W187" s="179"/>
      <c r="X187" s="179"/>
      <c r="Y187" s="179"/>
      <c r="Z187" s="179"/>
    </row>
    <row r="188" spans="1:26" ht="44.5" customHeight="1">
      <c r="A188" s="174"/>
      <c r="B188" s="171"/>
      <c r="C188" s="162"/>
      <c r="D188" s="169"/>
      <c r="E188" s="169"/>
      <c r="F188" s="28" t="str">
        <f>F183</f>
        <v>Поступлений в местный бюджет  целевого характера</v>
      </c>
      <c r="G188" s="26">
        <f>O188</f>
        <v>506386.85</v>
      </c>
      <c r="H188" s="26">
        <f>P188</f>
        <v>506386.85</v>
      </c>
      <c r="I188" s="40">
        <v>0</v>
      </c>
      <c r="J188" s="40">
        <v>0</v>
      </c>
      <c r="K188" s="40">
        <v>0</v>
      </c>
      <c r="L188" s="40">
        <v>0</v>
      </c>
      <c r="M188" s="40">
        <v>0</v>
      </c>
      <c r="N188" s="40">
        <v>0</v>
      </c>
      <c r="O188" s="26">
        <v>506386.85</v>
      </c>
      <c r="P188" s="26">
        <v>506386.85</v>
      </c>
      <c r="Q188" s="227"/>
      <c r="R188" s="179"/>
      <c r="S188" s="179"/>
      <c r="T188" s="179"/>
      <c r="U188" s="179"/>
      <c r="V188" s="179"/>
      <c r="W188" s="179"/>
      <c r="X188" s="179"/>
      <c r="Y188" s="179"/>
      <c r="Z188" s="179"/>
    </row>
    <row r="189" spans="1:26" ht="48.5" customHeight="1">
      <c r="A189" s="174"/>
      <c r="B189" s="171"/>
      <c r="C189" s="162"/>
      <c r="D189" s="169"/>
      <c r="E189" s="169"/>
      <c r="F189" s="28" t="str">
        <f>F184</f>
        <v>Иных источников финансирования, предусмотренных законодательством</v>
      </c>
      <c r="G189" s="40">
        <v>0</v>
      </c>
      <c r="H189" s="40">
        <v>0</v>
      </c>
      <c r="I189" s="40">
        <v>0</v>
      </c>
      <c r="J189" s="40">
        <v>0</v>
      </c>
      <c r="K189" s="40">
        <v>0</v>
      </c>
      <c r="L189" s="40">
        <v>0</v>
      </c>
      <c r="M189" s="40">
        <v>0</v>
      </c>
      <c r="N189" s="40">
        <v>0</v>
      </c>
      <c r="O189" s="40">
        <v>0</v>
      </c>
      <c r="P189" s="40">
        <v>0</v>
      </c>
      <c r="Q189" s="227"/>
      <c r="R189" s="179"/>
      <c r="S189" s="179"/>
      <c r="T189" s="179"/>
      <c r="U189" s="179"/>
      <c r="V189" s="179"/>
      <c r="W189" s="179"/>
      <c r="X189" s="179"/>
      <c r="Y189" s="179"/>
      <c r="Z189" s="179"/>
    </row>
    <row r="190" spans="1:26" ht="47" customHeight="1">
      <c r="A190" s="175"/>
      <c r="B190" s="172"/>
      <c r="C190" s="162"/>
      <c r="D190" s="169"/>
      <c r="E190" s="169"/>
      <c r="F190" s="28" t="str">
        <f>F185</f>
        <v>Переходящего остатка бюджетных средств</v>
      </c>
      <c r="G190" s="40">
        <v>0</v>
      </c>
      <c r="H190" s="40">
        <v>0</v>
      </c>
      <c r="I190" s="40">
        <v>0</v>
      </c>
      <c r="J190" s="40">
        <v>0</v>
      </c>
      <c r="K190" s="40">
        <v>0</v>
      </c>
      <c r="L190" s="40">
        <v>0</v>
      </c>
      <c r="M190" s="40">
        <v>0</v>
      </c>
      <c r="N190" s="40">
        <v>0</v>
      </c>
      <c r="O190" s="40">
        <v>0</v>
      </c>
      <c r="P190" s="40">
        <v>0</v>
      </c>
      <c r="Q190" s="229"/>
      <c r="R190" s="179"/>
      <c r="S190" s="179"/>
      <c r="T190" s="179"/>
      <c r="U190" s="179"/>
      <c r="V190" s="179"/>
      <c r="W190" s="179"/>
      <c r="X190" s="179"/>
      <c r="Y190" s="179"/>
      <c r="Z190" s="179"/>
    </row>
    <row r="191" spans="1:26" ht="31.5" customHeight="1">
      <c r="A191" s="153" t="s">
        <v>60</v>
      </c>
      <c r="B191" s="218" t="s">
        <v>51</v>
      </c>
      <c r="C191" s="219"/>
      <c r="D191" s="219"/>
      <c r="E191" s="219"/>
      <c r="F191" s="219"/>
      <c r="G191" s="219"/>
      <c r="H191" s="219"/>
      <c r="I191" s="219"/>
      <c r="J191" s="219"/>
      <c r="K191" s="219"/>
      <c r="L191" s="219"/>
      <c r="M191" s="219"/>
      <c r="N191" s="219"/>
      <c r="O191" s="219"/>
      <c r="P191" s="219"/>
      <c r="Q191" s="219"/>
      <c r="R191" s="219"/>
      <c r="S191" s="219"/>
      <c r="T191" s="219"/>
      <c r="U191" s="219"/>
      <c r="V191" s="219"/>
      <c r="W191" s="219"/>
      <c r="X191" s="219"/>
      <c r="Y191" s="219"/>
      <c r="Z191" s="220"/>
    </row>
    <row r="192" spans="1:26" ht="37.5" customHeight="1">
      <c r="A192" s="173" t="s">
        <v>69</v>
      </c>
      <c r="B192" s="170" t="s">
        <v>152</v>
      </c>
      <c r="C192" s="233"/>
      <c r="D192" s="169" t="s">
        <v>290</v>
      </c>
      <c r="E192" s="169" t="s">
        <v>62</v>
      </c>
      <c r="F192" s="34" t="s">
        <v>7</v>
      </c>
      <c r="G192" s="48">
        <f>I192+K192+M192+O192</f>
        <v>29122025.579999998</v>
      </c>
      <c r="H192" s="48">
        <f>J192+L192+N192+P192</f>
        <v>29122025.579999998</v>
      </c>
      <c r="I192" s="47">
        <f>I202</f>
        <v>6963279.1900000004</v>
      </c>
      <c r="J192" s="47">
        <f>J202</f>
        <v>6963279.1900000004</v>
      </c>
      <c r="K192" s="30">
        <f t="shared" ref="K192:L194" si="109">K202+K207</f>
        <v>3030310.03</v>
      </c>
      <c r="L192" s="30">
        <f t="shared" si="109"/>
        <v>3030310.03</v>
      </c>
      <c r="M192" s="30">
        <f>M193+M194+M203+M204</f>
        <v>10392629.289999999</v>
      </c>
      <c r="N192" s="30">
        <f>N193+N194+N203+N204</f>
        <v>10392629.289999999</v>
      </c>
      <c r="O192" s="40">
        <f>O207</f>
        <v>8735807.0700000003</v>
      </c>
      <c r="P192" s="40">
        <f>P207</f>
        <v>8735807.0700000003</v>
      </c>
      <c r="Q192" s="173" t="s">
        <v>8</v>
      </c>
      <c r="R192" s="173" t="s">
        <v>8</v>
      </c>
      <c r="S192" s="173" t="s">
        <v>8</v>
      </c>
      <c r="T192" s="173" t="s">
        <v>8</v>
      </c>
      <c r="U192" s="169" t="s">
        <v>8</v>
      </c>
      <c r="V192" s="169" t="s">
        <v>8</v>
      </c>
      <c r="W192" s="181" t="s">
        <v>8</v>
      </c>
      <c r="X192" s="169" t="s">
        <v>8</v>
      </c>
      <c r="Y192" s="173" t="s">
        <v>8</v>
      </c>
      <c r="Z192" s="173" t="s">
        <v>8</v>
      </c>
    </row>
    <row r="193" spans="1:26" ht="46.5" customHeight="1">
      <c r="A193" s="231"/>
      <c r="B193" s="234"/>
      <c r="C193" s="235"/>
      <c r="D193" s="169"/>
      <c r="E193" s="169"/>
      <c r="F193" s="34" t="s">
        <v>79</v>
      </c>
      <c r="G193" s="48">
        <f t="shared" ref="G193:G196" si="110">I193+K193+M193+O193</f>
        <v>291397.58</v>
      </c>
      <c r="H193" s="48">
        <f t="shared" ref="H193:H196" si="111">J193+L193+N193+P193</f>
        <v>291397.58</v>
      </c>
      <c r="I193" s="47">
        <f>I203</f>
        <v>69803.19</v>
      </c>
      <c r="J193" s="47">
        <f>J203</f>
        <v>69803.19</v>
      </c>
      <c r="K193" s="30">
        <f t="shared" si="109"/>
        <v>30310.03</v>
      </c>
      <c r="L193" s="30">
        <f t="shared" si="109"/>
        <v>30310.03</v>
      </c>
      <c r="M193" s="30">
        <f>M203+M208</f>
        <v>103926.29</v>
      </c>
      <c r="N193" s="30">
        <f>N203+N208</f>
        <v>103926.29</v>
      </c>
      <c r="O193" s="30">
        <f t="shared" ref="O193:P194" si="112">O208</f>
        <v>87358.07</v>
      </c>
      <c r="P193" s="30">
        <f t="shared" si="112"/>
        <v>87358.07</v>
      </c>
      <c r="Q193" s="231"/>
      <c r="R193" s="231"/>
      <c r="S193" s="231"/>
      <c r="T193" s="231"/>
      <c r="U193" s="169"/>
      <c r="V193" s="169"/>
      <c r="W193" s="181"/>
      <c r="X193" s="169"/>
      <c r="Y193" s="174"/>
      <c r="Z193" s="174"/>
    </row>
    <row r="194" spans="1:26" ht="39.75" customHeight="1">
      <c r="A194" s="231"/>
      <c r="B194" s="234"/>
      <c r="C194" s="235"/>
      <c r="D194" s="169"/>
      <c r="E194" s="169"/>
      <c r="F194" s="34" t="s">
        <v>80</v>
      </c>
      <c r="G194" s="48">
        <f t="shared" si="110"/>
        <v>28830628</v>
      </c>
      <c r="H194" s="48">
        <f t="shared" si="111"/>
        <v>28830628</v>
      </c>
      <c r="I194" s="47">
        <f>I204</f>
        <v>6893476</v>
      </c>
      <c r="J194" s="24">
        <f>+J199+J204+J209</f>
        <v>6893476</v>
      </c>
      <c r="K194" s="30">
        <f t="shared" si="109"/>
        <v>3000000</v>
      </c>
      <c r="L194" s="30">
        <f t="shared" si="109"/>
        <v>3000000</v>
      </c>
      <c r="M194" s="30">
        <f>M204+M209</f>
        <v>10288703</v>
      </c>
      <c r="N194" s="30">
        <f>N204+N209</f>
        <v>10288703</v>
      </c>
      <c r="O194" s="30">
        <f t="shared" si="112"/>
        <v>8648449</v>
      </c>
      <c r="P194" s="30">
        <f t="shared" si="112"/>
        <v>8648449</v>
      </c>
      <c r="Q194" s="231"/>
      <c r="R194" s="231"/>
      <c r="S194" s="231"/>
      <c r="T194" s="231"/>
      <c r="U194" s="169"/>
      <c r="V194" s="169"/>
      <c r="W194" s="181"/>
      <c r="X194" s="169"/>
      <c r="Y194" s="174"/>
      <c r="Z194" s="174"/>
    </row>
    <row r="195" spans="1:26" ht="36" customHeight="1">
      <c r="A195" s="231"/>
      <c r="B195" s="234"/>
      <c r="C195" s="235"/>
      <c r="D195" s="169"/>
      <c r="E195" s="169"/>
      <c r="F195" s="34" t="s">
        <v>81</v>
      </c>
      <c r="G195" s="48">
        <f t="shared" si="110"/>
        <v>0</v>
      </c>
      <c r="H195" s="48">
        <f t="shared" si="111"/>
        <v>0</v>
      </c>
      <c r="I195" s="24">
        <v>0</v>
      </c>
      <c r="J195" s="24">
        <f>+J200+J205+J210</f>
        <v>0</v>
      </c>
      <c r="K195" s="30">
        <v>0</v>
      </c>
      <c r="L195" s="30">
        <v>0</v>
      </c>
      <c r="M195" s="30">
        <v>0</v>
      </c>
      <c r="N195" s="30">
        <v>0</v>
      </c>
      <c r="O195" s="30">
        <v>0</v>
      </c>
      <c r="P195" s="30">
        <v>0</v>
      </c>
      <c r="Q195" s="231"/>
      <c r="R195" s="231"/>
      <c r="S195" s="231"/>
      <c r="T195" s="231"/>
      <c r="U195" s="169"/>
      <c r="V195" s="169"/>
      <c r="W195" s="181"/>
      <c r="X195" s="169"/>
      <c r="Y195" s="174"/>
      <c r="Z195" s="174"/>
    </row>
    <row r="196" spans="1:26" ht="33.75" customHeight="1">
      <c r="A196" s="232"/>
      <c r="B196" s="236"/>
      <c r="C196" s="237"/>
      <c r="D196" s="169"/>
      <c r="E196" s="169"/>
      <c r="F196" s="34" t="s">
        <v>14</v>
      </c>
      <c r="G196" s="48">
        <f t="shared" si="110"/>
        <v>0</v>
      </c>
      <c r="H196" s="48">
        <f t="shared" si="111"/>
        <v>0</v>
      </c>
      <c r="I196" s="24">
        <v>0</v>
      </c>
      <c r="J196" s="24">
        <f>+J201+J206+J211</f>
        <v>0</v>
      </c>
      <c r="K196" s="30">
        <v>0</v>
      </c>
      <c r="L196" s="30">
        <v>0</v>
      </c>
      <c r="M196" s="30">
        <v>0</v>
      </c>
      <c r="N196" s="30">
        <v>0</v>
      </c>
      <c r="O196" s="30">
        <v>0</v>
      </c>
      <c r="P196" s="30">
        <v>0</v>
      </c>
      <c r="Q196" s="232"/>
      <c r="R196" s="232"/>
      <c r="S196" s="232"/>
      <c r="T196" s="232"/>
      <c r="U196" s="169"/>
      <c r="V196" s="169"/>
      <c r="W196" s="181"/>
      <c r="X196" s="169"/>
      <c r="Y196" s="175"/>
      <c r="Z196" s="175"/>
    </row>
    <row r="197" spans="1:26" ht="24.75" hidden="1" customHeight="1">
      <c r="A197" s="173" t="s">
        <v>39</v>
      </c>
      <c r="B197" s="299" t="s">
        <v>99</v>
      </c>
      <c r="C197" s="309"/>
      <c r="D197" s="169" t="s">
        <v>31</v>
      </c>
      <c r="E197" s="169" t="s">
        <v>62</v>
      </c>
      <c r="F197" s="159" t="s">
        <v>7</v>
      </c>
      <c r="G197" s="159"/>
      <c r="H197" s="26">
        <f>SUM(H198:H201)</f>
        <v>0</v>
      </c>
      <c r="I197" s="23"/>
      <c r="J197" s="27">
        <f>SUM(J198:J201)</f>
        <v>0</v>
      </c>
      <c r="K197" s="58"/>
      <c r="L197" s="58"/>
      <c r="M197" s="58"/>
      <c r="N197" s="58"/>
      <c r="O197" s="58"/>
      <c r="P197" s="58"/>
      <c r="Q197" s="173" t="s">
        <v>17</v>
      </c>
      <c r="R197" s="173" t="s">
        <v>19</v>
      </c>
      <c r="S197" s="173" t="s">
        <v>8</v>
      </c>
      <c r="T197" s="173" t="s">
        <v>8</v>
      </c>
      <c r="U197" s="169"/>
      <c r="V197" s="169"/>
      <c r="W197" s="108"/>
      <c r="X197" s="122"/>
      <c r="Y197" s="122"/>
    </row>
    <row r="198" spans="1:26" ht="63" hidden="1" customHeight="1">
      <c r="A198" s="174"/>
      <c r="B198" s="310"/>
      <c r="C198" s="312"/>
      <c r="D198" s="169"/>
      <c r="E198" s="169"/>
      <c r="F198" s="159" t="s">
        <v>79</v>
      </c>
      <c r="G198" s="159"/>
      <c r="H198" s="26">
        <f>SUM(J198:J198)</f>
        <v>0</v>
      </c>
      <c r="I198" s="23"/>
      <c r="J198" s="17">
        <v>0</v>
      </c>
      <c r="K198" s="56"/>
      <c r="L198" s="56"/>
      <c r="M198" s="56"/>
      <c r="N198" s="56"/>
      <c r="O198" s="56"/>
      <c r="P198" s="56"/>
      <c r="Q198" s="174"/>
      <c r="R198" s="174"/>
      <c r="S198" s="174"/>
      <c r="T198" s="174"/>
      <c r="U198" s="169"/>
      <c r="V198" s="169"/>
      <c r="W198" s="108"/>
      <c r="X198" s="122"/>
      <c r="Y198" s="122"/>
    </row>
    <row r="199" spans="1:26" ht="33.75" hidden="1" customHeight="1">
      <c r="A199" s="174"/>
      <c r="B199" s="310"/>
      <c r="C199" s="312"/>
      <c r="D199" s="169"/>
      <c r="E199" s="169"/>
      <c r="F199" s="159" t="s">
        <v>80</v>
      </c>
      <c r="G199" s="159"/>
      <c r="H199" s="26">
        <f>SUM(J199:J199)</f>
        <v>0</v>
      </c>
      <c r="I199" s="23"/>
      <c r="J199" s="17">
        <v>0</v>
      </c>
      <c r="K199" s="56"/>
      <c r="L199" s="56"/>
      <c r="M199" s="56"/>
      <c r="N199" s="56"/>
      <c r="O199" s="56"/>
      <c r="P199" s="56"/>
      <c r="Q199" s="174"/>
      <c r="R199" s="174"/>
      <c r="S199" s="174"/>
      <c r="T199" s="174"/>
      <c r="U199" s="169"/>
      <c r="V199" s="169"/>
      <c r="W199" s="108"/>
      <c r="X199" s="122"/>
      <c r="Y199" s="122"/>
    </row>
    <row r="200" spans="1:26" ht="47.25" hidden="1" customHeight="1">
      <c r="A200" s="174"/>
      <c r="B200" s="310"/>
      <c r="C200" s="312"/>
      <c r="D200" s="169"/>
      <c r="E200" s="169"/>
      <c r="F200" s="159" t="s">
        <v>81</v>
      </c>
      <c r="G200" s="159"/>
      <c r="H200" s="26">
        <f>SUM(J200:J200)</f>
        <v>0</v>
      </c>
      <c r="I200" s="23"/>
      <c r="J200" s="17">
        <v>0</v>
      </c>
      <c r="K200" s="56"/>
      <c r="L200" s="56"/>
      <c r="M200" s="56"/>
      <c r="N200" s="56"/>
      <c r="O200" s="56"/>
      <c r="P200" s="56"/>
      <c r="Q200" s="174"/>
      <c r="R200" s="174"/>
      <c r="S200" s="174"/>
      <c r="T200" s="174"/>
      <c r="U200" s="169"/>
      <c r="V200" s="169"/>
      <c r="W200" s="108"/>
      <c r="X200" s="122"/>
      <c r="Y200" s="122"/>
    </row>
    <row r="201" spans="1:26" ht="40.5" hidden="1" customHeight="1">
      <c r="A201" s="175"/>
      <c r="B201" s="313"/>
      <c r="C201" s="315"/>
      <c r="D201" s="169"/>
      <c r="E201" s="169"/>
      <c r="F201" s="159" t="s">
        <v>14</v>
      </c>
      <c r="G201" s="159"/>
      <c r="H201" s="26">
        <f>SUM(J201:J201)</f>
        <v>0</v>
      </c>
      <c r="I201" s="23"/>
      <c r="J201" s="17">
        <v>0</v>
      </c>
      <c r="K201" s="57"/>
      <c r="L201" s="57"/>
      <c r="M201" s="57"/>
      <c r="N201" s="57"/>
      <c r="O201" s="57"/>
      <c r="P201" s="57"/>
      <c r="Q201" s="175"/>
      <c r="R201" s="175"/>
      <c r="S201" s="175"/>
      <c r="T201" s="175"/>
      <c r="U201" s="169"/>
      <c r="V201" s="169"/>
      <c r="W201" s="108"/>
      <c r="X201" s="122"/>
      <c r="Y201" s="122"/>
    </row>
    <row r="202" spans="1:26" ht="27.75" customHeight="1">
      <c r="A202" s="173" t="s">
        <v>39</v>
      </c>
      <c r="B202" s="170" t="s">
        <v>103</v>
      </c>
      <c r="C202" s="206"/>
      <c r="D202" s="169" t="s">
        <v>290</v>
      </c>
      <c r="E202" s="169" t="s">
        <v>62</v>
      </c>
      <c r="F202" s="159" t="s">
        <v>7</v>
      </c>
      <c r="G202" s="40">
        <f>I202</f>
        <v>6963279.1900000004</v>
      </c>
      <c r="H202" s="26">
        <f>SUM(H203:H206)</f>
        <v>6963279.1900000004</v>
      </c>
      <c r="I202" s="17">
        <f>I203+I204+I205</f>
        <v>6963279.1900000004</v>
      </c>
      <c r="J202" s="17">
        <f>SUM(J203:J206)</f>
        <v>6963279.1900000004</v>
      </c>
      <c r="K202" s="22">
        <v>0</v>
      </c>
      <c r="L202" s="22">
        <v>0</v>
      </c>
      <c r="M202" s="22">
        <v>0</v>
      </c>
      <c r="N202" s="22">
        <v>0</v>
      </c>
      <c r="O202" s="22">
        <v>0</v>
      </c>
      <c r="P202" s="22">
        <v>0</v>
      </c>
      <c r="Q202" s="221" t="s">
        <v>83</v>
      </c>
      <c r="R202" s="173" t="s">
        <v>25</v>
      </c>
      <c r="S202" s="173" t="s">
        <v>114</v>
      </c>
      <c r="T202" s="173" t="s">
        <v>118</v>
      </c>
      <c r="U202" s="169" t="s">
        <v>8</v>
      </c>
      <c r="V202" s="169" t="s">
        <v>8</v>
      </c>
      <c r="W202" s="181" t="s">
        <v>8</v>
      </c>
      <c r="X202" s="169" t="s">
        <v>8</v>
      </c>
      <c r="Y202" s="173" t="s">
        <v>8</v>
      </c>
      <c r="Z202" s="173" t="s">
        <v>8</v>
      </c>
    </row>
    <row r="203" spans="1:26" ht="48" customHeight="1">
      <c r="A203" s="174"/>
      <c r="B203" s="171"/>
      <c r="C203" s="207"/>
      <c r="D203" s="169"/>
      <c r="E203" s="169"/>
      <c r="F203" s="159" t="s">
        <v>79</v>
      </c>
      <c r="G203" s="40">
        <f>I203</f>
        <v>69803.19</v>
      </c>
      <c r="H203" s="26">
        <f>SUM(J203:J203)</f>
        <v>69803.19</v>
      </c>
      <c r="I203" s="17">
        <v>69803.19</v>
      </c>
      <c r="J203" s="17">
        <v>69803.19</v>
      </c>
      <c r="K203" s="22">
        <v>0</v>
      </c>
      <c r="L203" s="22">
        <v>0</v>
      </c>
      <c r="M203" s="22">
        <v>0</v>
      </c>
      <c r="N203" s="22">
        <v>0</v>
      </c>
      <c r="O203" s="22">
        <v>0</v>
      </c>
      <c r="P203" s="22">
        <v>0</v>
      </c>
      <c r="Q203" s="222"/>
      <c r="R203" s="174"/>
      <c r="S203" s="174"/>
      <c r="T203" s="174"/>
      <c r="U203" s="169"/>
      <c r="V203" s="169"/>
      <c r="W203" s="181"/>
      <c r="X203" s="169"/>
      <c r="Y203" s="174"/>
      <c r="Z203" s="174"/>
    </row>
    <row r="204" spans="1:26" ht="35.25" customHeight="1">
      <c r="A204" s="174"/>
      <c r="B204" s="171"/>
      <c r="C204" s="207"/>
      <c r="D204" s="169"/>
      <c r="E204" s="169"/>
      <c r="F204" s="159" t="s">
        <v>80</v>
      </c>
      <c r="G204" s="40">
        <f>I204</f>
        <v>6893476</v>
      </c>
      <c r="H204" s="26">
        <f>SUM(J204:J204)</f>
        <v>6893476</v>
      </c>
      <c r="I204" s="17">
        <v>6893476</v>
      </c>
      <c r="J204" s="17">
        <v>6893476</v>
      </c>
      <c r="K204" s="22">
        <v>0</v>
      </c>
      <c r="L204" s="22">
        <v>0</v>
      </c>
      <c r="M204" s="22">
        <v>0</v>
      </c>
      <c r="N204" s="22">
        <v>0</v>
      </c>
      <c r="O204" s="22">
        <v>0</v>
      </c>
      <c r="P204" s="22">
        <v>0</v>
      </c>
      <c r="Q204" s="222"/>
      <c r="R204" s="174"/>
      <c r="S204" s="174"/>
      <c r="T204" s="174"/>
      <c r="U204" s="169"/>
      <c r="V204" s="169"/>
      <c r="W204" s="181"/>
      <c r="X204" s="169"/>
      <c r="Y204" s="174"/>
      <c r="Z204" s="174"/>
    </row>
    <row r="205" spans="1:26" ht="42.75" customHeight="1">
      <c r="A205" s="174"/>
      <c r="B205" s="171"/>
      <c r="C205" s="207"/>
      <c r="D205" s="169"/>
      <c r="E205" s="169"/>
      <c r="F205" s="159" t="s">
        <v>81</v>
      </c>
      <c r="G205" s="40">
        <f>I205</f>
        <v>0</v>
      </c>
      <c r="H205" s="26">
        <f>SUM(J205:J205)</f>
        <v>0</v>
      </c>
      <c r="I205" s="17">
        <v>0</v>
      </c>
      <c r="J205" s="17">
        <v>0</v>
      </c>
      <c r="K205" s="22">
        <v>0</v>
      </c>
      <c r="L205" s="22">
        <v>0</v>
      </c>
      <c r="M205" s="22">
        <v>0</v>
      </c>
      <c r="N205" s="22">
        <v>0</v>
      </c>
      <c r="O205" s="22">
        <v>0</v>
      </c>
      <c r="P205" s="22">
        <v>0</v>
      </c>
      <c r="Q205" s="222"/>
      <c r="R205" s="174"/>
      <c r="S205" s="174"/>
      <c r="T205" s="174"/>
      <c r="U205" s="169"/>
      <c r="V205" s="169"/>
      <c r="W205" s="181"/>
      <c r="X205" s="169"/>
      <c r="Y205" s="174"/>
      <c r="Z205" s="174"/>
    </row>
    <row r="206" spans="1:26" ht="39" customHeight="1">
      <c r="A206" s="175"/>
      <c r="B206" s="172"/>
      <c r="C206" s="208"/>
      <c r="D206" s="169"/>
      <c r="E206" s="169"/>
      <c r="F206" s="159" t="s">
        <v>14</v>
      </c>
      <c r="G206" s="40">
        <f>I206</f>
        <v>0</v>
      </c>
      <c r="H206" s="26">
        <f>SUM(J206:J206)</f>
        <v>0</v>
      </c>
      <c r="I206" s="17">
        <v>0</v>
      </c>
      <c r="J206" s="17">
        <v>0</v>
      </c>
      <c r="K206" s="22">
        <v>0</v>
      </c>
      <c r="L206" s="22">
        <v>0</v>
      </c>
      <c r="M206" s="22">
        <v>0</v>
      </c>
      <c r="N206" s="22">
        <v>0</v>
      </c>
      <c r="O206" s="22">
        <v>0</v>
      </c>
      <c r="P206" s="22">
        <v>0</v>
      </c>
      <c r="Q206" s="223"/>
      <c r="R206" s="175"/>
      <c r="S206" s="175"/>
      <c r="T206" s="175"/>
      <c r="U206" s="169"/>
      <c r="V206" s="169"/>
      <c r="W206" s="181"/>
      <c r="X206" s="169"/>
      <c r="Y206" s="175"/>
      <c r="Z206" s="175"/>
    </row>
    <row r="207" spans="1:26" ht="34.5" customHeight="1">
      <c r="A207" s="173" t="s">
        <v>40</v>
      </c>
      <c r="B207" s="170" t="s">
        <v>209</v>
      </c>
      <c r="C207" s="206"/>
      <c r="D207" s="169" t="s">
        <v>290</v>
      </c>
      <c r="E207" s="169" t="s">
        <v>62</v>
      </c>
      <c r="F207" s="159" t="s">
        <v>7</v>
      </c>
      <c r="G207" s="40">
        <f>K207+M207+O207</f>
        <v>22158746.390000001</v>
      </c>
      <c r="H207" s="40">
        <f>L207+N207+P207</f>
        <v>22158746.390000001</v>
      </c>
      <c r="I207" s="17">
        <v>0</v>
      </c>
      <c r="J207" s="17">
        <f>SUM(J208:J211)</f>
        <v>0</v>
      </c>
      <c r="K207" s="22">
        <f>K208+K209</f>
        <v>3030310.03</v>
      </c>
      <c r="L207" s="22">
        <f>L208+L209</f>
        <v>3030310.03</v>
      </c>
      <c r="M207" s="22">
        <f>M208+M209</f>
        <v>10392629.289999999</v>
      </c>
      <c r="N207" s="22">
        <f>N208+N209</f>
        <v>10392629.289999999</v>
      </c>
      <c r="O207" s="22">
        <f>O208+O209+O210+O211</f>
        <v>8735807.0700000003</v>
      </c>
      <c r="P207" s="22">
        <f>P208+P209+P210+P211</f>
        <v>8735807.0700000003</v>
      </c>
      <c r="Q207" s="241" t="s">
        <v>248</v>
      </c>
      <c r="R207" s="173" t="s">
        <v>139</v>
      </c>
      <c r="S207" s="173" t="s">
        <v>8</v>
      </c>
      <c r="T207" s="173" t="s">
        <v>8</v>
      </c>
      <c r="U207" s="169" t="s">
        <v>190</v>
      </c>
      <c r="V207" s="169" t="s">
        <v>190</v>
      </c>
      <c r="W207" s="181" t="s">
        <v>242</v>
      </c>
      <c r="X207" s="169" t="s">
        <v>242</v>
      </c>
      <c r="Y207" s="173" t="s">
        <v>190</v>
      </c>
      <c r="Z207" s="173" t="s">
        <v>190</v>
      </c>
    </row>
    <row r="208" spans="1:26" ht="56.25" customHeight="1">
      <c r="A208" s="174"/>
      <c r="B208" s="171"/>
      <c r="C208" s="207"/>
      <c r="D208" s="169"/>
      <c r="E208" s="169"/>
      <c r="F208" s="159" t="s">
        <v>79</v>
      </c>
      <c r="G208" s="40">
        <f t="shared" ref="G208:G211" si="113">K208+M208+O208</f>
        <v>221594.39</v>
      </c>
      <c r="H208" s="40">
        <f t="shared" ref="H208:H211" si="114">L208+N208+P208</f>
        <v>221594.39</v>
      </c>
      <c r="I208" s="17">
        <v>0</v>
      </c>
      <c r="J208" s="17">
        <v>0</v>
      </c>
      <c r="K208" s="22">
        <v>30310.03</v>
      </c>
      <c r="L208" s="22">
        <v>30310.03</v>
      </c>
      <c r="M208" s="22">
        <v>103926.29</v>
      </c>
      <c r="N208" s="22">
        <v>103926.29</v>
      </c>
      <c r="O208" s="22">
        <v>87358.07</v>
      </c>
      <c r="P208" s="22">
        <v>87358.07</v>
      </c>
      <c r="Q208" s="242"/>
      <c r="R208" s="174"/>
      <c r="S208" s="174"/>
      <c r="T208" s="174"/>
      <c r="U208" s="169"/>
      <c r="V208" s="169"/>
      <c r="W208" s="181"/>
      <c r="X208" s="169"/>
      <c r="Y208" s="174"/>
      <c r="Z208" s="174"/>
    </row>
    <row r="209" spans="1:26" ht="33.75" customHeight="1">
      <c r="A209" s="174"/>
      <c r="B209" s="171"/>
      <c r="C209" s="207"/>
      <c r="D209" s="169"/>
      <c r="E209" s="169"/>
      <c r="F209" s="159" t="s">
        <v>80</v>
      </c>
      <c r="G209" s="40">
        <f t="shared" si="113"/>
        <v>21937152</v>
      </c>
      <c r="H209" s="40">
        <f t="shared" si="114"/>
        <v>21937152</v>
      </c>
      <c r="I209" s="17">
        <v>0</v>
      </c>
      <c r="J209" s="17">
        <v>0</v>
      </c>
      <c r="K209" s="22">
        <v>3000000</v>
      </c>
      <c r="L209" s="22">
        <v>3000000</v>
      </c>
      <c r="M209" s="22">
        <v>10288703</v>
      </c>
      <c r="N209" s="22">
        <v>10288703</v>
      </c>
      <c r="O209" s="22">
        <v>8648449</v>
      </c>
      <c r="P209" s="22">
        <v>8648449</v>
      </c>
      <c r="Q209" s="242"/>
      <c r="R209" s="174"/>
      <c r="S209" s="174"/>
      <c r="T209" s="174"/>
      <c r="U209" s="169"/>
      <c r="V209" s="169"/>
      <c r="W209" s="181"/>
      <c r="X209" s="169"/>
      <c r="Y209" s="174"/>
      <c r="Z209" s="174"/>
    </row>
    <row r="210" spans="1:26" ht="57" customHeight="1">
      <c r="A210" s="174"/>
      <c r="B210" s="171"/>
      <c r="C210" s="207"/>
      <c r="D210" s="169"/>
      <c r="E210" s="169"/>
      <c r="F210" s="159" t="s">
        <v>81</v>
      </c>
      <c r="G210" s="40">
        <f t="shared" si="113"/>
        <v>0</v>
      </c>
      <c r="H210" s="40">
        <f t="shared" si="114"/>
        <v>0</v>
      </c>
      <c r="I210" s="17">
        <v>0</v>
      </c>
      <c r="J210" s="17">
        <v>0</v>
      </c>
      <c r="K210" s="22">
        <v>0</v>
      </c>
      <c r="L210" s="22">
        <v>0</v>
      </c>
      <c r="M210" s="22">
        <v>0</v>
      </c>
      <c r="N210" s="22">
        <v>0</v>
      </c>
      <c r="O210" s="22">
        <v>0</v>
      </c>
      <c r="P210" s="22">
        <v>0</v>
      </c>
      <c r="Q210" s="242"/>
      <c r="R210" s="174"/>
      <c r="S210" s="174"/>
      <c r="T210" s="174"/>
      <c r="U210" s="169"/>
      <c r="V210" s="169"/>
      <c r="W210" s="181"/>
      <c r="X210" s="169"/>
      <c r="Y210" s="174"/>
      <c r="Z210" s="174"/>
    </row>
    <row r="211" spans="1:26" ht="30.75" customHeight="1">
      <c r="A211" s="175"/>
      <c r="B211" s="172"/>
      <c r="C211" s="208"/>
      <c r="D211" s="169"/>
      <c r="E211" s="169"/>
      <c r="F211" s="159" t="s">
        <v>14</v>
      </c>
      <c r="G211" s="40">
        <f t="shared" si="113"/>
        <v>0</v>
      </c>
      <c r="H211" s="40">
        <f t="shared" si="114"/>
        <v>0</v>
      </c>
      <c r="I211" s="17">
        <v>0</v>
      </c>
      <c r="J211" s="17">
        <v>0</v>
      </c>
      <c r="K211" s="22">
        <v>0</v>
      </c>
      <c r="L211" s="22">
        <v>0</v>
      </c>
      <c r="M211" s="22">
        <v>0</v>
      </c>
      <c r="N211" s="22">
        <v>0</v>
      </c>
      <c r="O211" s="22">
        <v>0</v>
      </c>
      <c r="P211" s="22">
        <v>0</v>
      </c>
      <c r="Q211" s="243"/>
      <c r="R211" s="175"/>
      <c r="S211" s="175"/>
      <c r="T211" s="175"/>
      <c r="U211" s="169"/>
      <c r="V211" s="169"/>
      <c r="W211" s="181"/>
      <c r="X211" s="169"/>
      <c r="Y211" s="175"/>
      <c r="Z211" s="175"/>
    </row>
    <row r="212" spans="1:26" ht="40.5" customHeight="1">
      <c r="A212" s="218" t="s">
        <v>26</v>
      </c>
      <c r="B212" s="219"/>
      <c r="C212" s="219"/>
      <c r="D212" s="219"/>
      <c r="E212" s="219"/>
      <c r="F212" s="219"/>
      <c r="G212" s="219"/>
      <c r="H212" s="219"/>
      <c r="I212" s="219"/>
      <c r="J212" s="219"/>
      <c r="K212" s="219"/>
      <c r="L212" s="219"/>
      <c r="M212" s="219"/>
      <c r="N212" s="219"/>
      <c r="O212" s="219"/>
      <c r="P212" s="219"/>
      <c r="Q212" s="219"/>
      <c r="R212" s="219"/>
      <c r="S212" s="219"/>
      <c r="T212" s="219"/>
      <c r="U212" s="219"/>
      <c r="V212" s="219"/>
      <c r="W212" s="219"/>
      <c r="X212" s="219"/>
      <c r="Y212" s="219"/>
      <c r="Z212" s="220"/>
    </row>
    <row r="213" spans="1:26" ht="36.75" customHeight="1">
      <c r="A213" s="169" t="s">
        <v>65</v>
      </c>
      <c r="B213" s="189" t="s">
        <v>153</v>
      </c>
      <c r="C213" s="190"/>
      <c r="D213" s="169" t="s">
        <v>290</v>
      </c>
      <c r="E213" s="169" t="s">
        <v>62</v>
      </c>
      <c r="F213" s="34" t="s">
        <v>7</v>
      </c>
      <c r="G213" s="48">
        <f>I213+K213+M213+O213</f>
        <v>3533642.96</v>
      </c>
      <c r="H213" s="48">
        <f>J213+L213+N213+P213</f>
        <v>3533642.94</v>
      </c>
      <c r="I213" s="17">
        <f>I214+I215+I216+I217</f>
        <v>1745846.63</v>
      </c>
      <c r="J213" s="17">
        <f>SUM(J214:J217)</f>
        <v>1745846.6099999999</v>
      </c>
      <c r="K213" s="17">
        <f t="shared" ref="K213:L213" si="115">SUM(K214:K217)</f>
        <v>0</v>
      </c>
      <c r="L213" s="17">
        <f t="shared" si="115"/>
        <v>0</v>
      </c>
      <c r="M213" s="17">
        <f>M223</f>
        <v>1787796.33</v>
      </c>
      <c r="N213" s="17">
        <f>N223</f>
        <v>1787796.33</v>
      </c>
      <c r="O213" s="22">
        <f>O219+O223</f>
        <v>0</v>
      </c>
      <c r="P213" s="22">
        <f>P218+P223</f>
        <v>0</v>
      </c>
      <c r="Q213" s="173" t="s">
        <v>8</v>
      </c>
      <c r="R213" s="173" t="s">
        <v>8</v>
      </c>
      <c r="S213" s="173" t="s">
        <v>8</v>
      </c>
      <c r="T213" s="173" t="s">
        <v>8</v>
      </c>
      <c r="U213" s="169" t="s">
        <v>8</v>
      </c>
      <c r="V213" s="169" t="s">
        <v>8</v>
      </c>
      <c r="W213" s="181" t="s">
        <v>8</v>
      </c>
      <c r="X213" s="169" t="s">
        <v>8</v>
      </c>
      <c r="Y213" s="173" t="s">
        <v>8</v>
      </c>
      <c r="Z213" s="173" t="s">
        <v>8</v>
      </c>
    </row>
    <row r="214" spans="1:26" ht="51" customHeight="1">
      <c r="A214" s="169"/>
      <c r="B214" s="191"/>
      <c r="C214" s="192"/>
      <c r="D214" s="169"/>
      <c r="E214" s="169"/>
      <c r="F214" s="34" t="s">
        <v>79</v>
      </c>
      <c r="G214" s="48">
        <f t="shared" ref="G214:G217" si="116">I214+K214+M214+O214</f>
        <v>40589.149999999994</v>
      </c>
      <c r="H214" s="48">
        <f t="shared" ref="H214:H217" si="117">J214+L214+N214+P214</f>
        <v>40589.129999999997</v>
      </c>
      <c r="I214" s="17">
        <v>22711.19</v>
      </c>
      <c r="J214" s="17">
        <f>+J219</f>
        <v>22711.17</v>
      </c>
      <c r="K214" s="22">
        <v>0</v>
      </c>
      <c r="L214" s="22">
        <v>0</v>
      </c>
      <c r="M214" s="17">
        <f>M224</f>
        <v>17877.96</v>
      </c>
      <c r="N214" s="17">
        <f>N224</f>
        <v>17877.96</v>
      </c>
      <c r="O214" s="22">
        <f t="shared" ref="O214:O217" si="118">O220+O224</f>
        <v>0</v>
      </c>
      <c r="P214" s="22">
        <f t="shared" ref="P214:P217" si="119">P219+P224</f>
        <v>0</v>
      </c>
      <c r="Q214" s="231"/>
      <c r="R214" s="231"/>
      <c r="S214" s="231"/>
      <c r="T214" s="231"/>
      <c r="U214" s="169"/>
      <c r="V214" s="169"/>
      <c r="W214" s="181"/>
      <c r="X214" s="169"/>
      <c r="Y214" s="174"/>
      <c r="Z214" s="174"/>
    </row>
    <row r="215" spans="1:26" ht="36.75" customHeight="1">
      <c r="A215" s="169"/>
      <c r="B215" s="191"/>
      <c r="C215" s="192"/>
      <c r="D215" s="169"/>
      <c r="E215" s="169"/>
      <c r="F215" s="34" t="s">
        <v>80</v>
      </c>
      <c r="G215" s="48">
        <f t="shared" si="116"/>
        <v>3493053.81</v>
      </c>
      <c r="H215" s="48">
        <f t="shared" si="117"/>
        <v>3493053.81</v>
      </c>
      <c r="I215" s="17">
        <v>1723135.44</v>
      </c>
      <c r="J215" s="17">
        <f>+J220</f>
        <v>1723135.44</v>
      </c>
      <c r="K215" s="22">
        <v>0</v>
      </c>
      <c r="L215" s="22">
        <v>0</v>
      </c>
      <c r="M215" s="17">
        <f t="shared" ref="M215:N216" si="120">M225</f>
        <v>1769918.37</v>
      </c>
      <c r="N215" s="17">
        <f t="shared" si="120"/>
        <v>1769918.37</v>
      </c>
      <c r="O215" s="22">
        <f t="shared" si="118"/>
        <v>0</v>
      </c>
      <c r="P215" s="22">
        <f t="shared" si="119"/>
        <v>0</v>
      </c>
      <c r="Q215" s="231"/>
      <c r="R215" s="231"/>
      <c r="S215" s="231"/>
      <c r="T215" s="231"/>
      <c r="U215" s="169"/>
      <c r="V215" s="169"/>
      <c r="W215" s="181"/>
      <c r="X215" s="169"/>
      <c r="Y215" s="174"/>
      <c r="Z215" s="174"/>
    </row>
    <row r="216" spans="1:26" ht="43.5" customHeight="1">
      <c r="A216" s="169"/>
      <c r="B216" s="191"/>
      <c r="C216" s="192"/>
      <c r="D216" s="169"/>
      <c r="E216" s="169"/>
      <c r="F216" s="34" t="s">
        <v>81</v>
      </c>
      <c r="G216" s="48">
        <f t="shared" si="116"/>
        <v>0</v>
      </c>
      <c r="H216" s="48">
        <f t="shared" si="117"/>
        <v>0</v>
      </c>
      <c r="I216" s="17">
        <v>0</v>
      </c>
      <c r="J216" s="17">
        <f>+J221</f>
        <v>0</v>
      </c>
      <c r="K216" s="22">
        <v>0</v>
      </c>
      <c r="L216" s="22">
        <v>0</v>
      </c>
      <c r="M216" s="17">
        <f t="shared" si="120"/>
        <v>0</v>
      </c>
      <c r="N216" s="22">
        <v>0</v>
      </c>
      <c r="O216" s="22">
        <f t="shared" si="118"/>
        <v>0</v>
      </c>
      <c r="P216" s="22">
        <f t="shared" si="119"/>
        <v>0</v>
      </c>
      <c r="Q216" s="231"/>
      <c r="R216" s="231"/>
      <c r="S216" s="231"/>
      <c r="T216" s="231"/>
      <c r="U216" s="169"/>
      <c r="V216" s="169"/>
      <c r="W216" s="181"/>
      <c r="X216" s="169"/>
      <c r="Y216" s="174"/>
      <c r="Z216" s="174"/>
    </row>
    <row r="217" spans="1:26" ht="36.75" customHeight="1">
      <c r="A217" s="169"/>
      <c r="B217" s="193"/>
      <c r="C217" s="194"/>
      <c r="D217" s="169"/>
      <c r="E217" s="169"/>
      <c r="F217" s="34" t="s">
        <v>14</v>
      </c>
      <c r="G217" s="48">
        <f t="shared" si="116"/>
        <v>0</v>
      </c>
      <c r="H217" s="48">
        <f t="shared" si="117"/>
        <v>0</v>
      </c>
      <c r="I217" s="17">
        <v>0</v>
      </c>
      <c r="J217" s="17">
        <f>+J222</f>
        <v>0</v>
      </c>
      <c r="K217" s="22">
        <v>0</v>
      </c>
      <c r="L217" s="22">
        <v>0</v>
      </c>
      <c r="M217" s="22">
        <v>0</v>
      </c>
      <c r="N217" s="22">
        <v>0</v>
      </c>
      <c r="O217" s="22">
        <f t="shared" si="118"/>
        <v>0</v>
      </c>
      <c r="P217" s="22">
        <f t="shared" si="119"/>
        <v>0</v>
      </c>
      <c r="Q217" s="232"/>
      <c r="R217" s="232"/>
      <c r="S217" s="232"/>
      <c r="T217" s="232"/>
      <c r="U217" s="169"/>
      <c r="V217" s="169"/>
      <c r="W217" s="181"/>
      <c r="X217" s="169"/>
      <c r="Y217" s="175"/>
      <c r="Z217" s="175"/>
    </row>
    <row r="218" spans="1:26" ht="27" customHeight="1">
      <c r="A218" s="169" t="s">
        <v>43</v>
      </c>
      <c r="B218" s="189" t="s">
        <v>100</v>
      </c>
      <c r="C218" s="190"/>
      <c r="D218" s="169" t="s">
        <v>290</v>
      </c>
      <c r="E218" s="169" t="s">
        <v>62</v>
      </c>
      <c r="F218" s="159" t="s">
        <v>7</v>
      </c>
      <c r="G218" s="40">
        <f t="shared" ref="G218:G222" si="121">I218</f>
        <v>1745846.63</v>
      </c>
      <c r="H218" s="26">
        <f>SUM(H219:H222)</f>
        <v>1745846.6099999999</v>
      </c>
      <c r="I218" s="17">
        <f>I219+I220+I221+I222</f>
        <v>1745846.63</v>
      </c>
      <c r="J218" s="17">
        <f>SUM(J219:J222)</f>
        <v>1745846.6099999999</v>
      </c>
      <c r="K218" s="22">
        <v>0</v>
      </c>
      <c r="L218" s="22">
        <v>0</v>
      </c>
      <c r="M218" s="22">
        <f>M219+M220+M221+M222</f>
        <v>0</v>
      </c>
      <c r="N218" s="22">
        <f>N219+N220+N221+N222</f>
        <v>0</v>
      </c>
      <c r="O218" s="22">
        <f>O219+O220+O221+O222</f>
        <v>0</v>
      </c>
      <c r="P218" s="22">
        <f>P219+P220+P221+P222</f>
        <v>0</v>
      </c>
      <c r="Q218" s="209" t="s">
        <v>106</v>
      </c>
      <c r="R218" s="166" t="s">
        <v>25</v>
      </c>
      <c r="S218" s="166">
        <v>40</v>
      </c>
      <c r="T218" s="166">
        <v>40</v>
      </c>
      <c r="U218" s="169" t="s">
        <v>8</v>
      </c>
      <c r="V218" s="169" t="s">
        <v>8</v>
      </c>
      <c r="W218" s="181" t="s">
        <v>8</v>
      </c>
      <c r="X218" s="169" t="s">
        <v>8</v>
      </c>
      <c r="Y218" s="173" t="s">
        <v>8</v>
      </c>
      <c r="Z218" s="173" t="s">
        <v>8</v>
      </c>
    </row>
    <row r="219" spans="1:26" ht="48" customHeight="1">
      <c r="A219" s="169"/>
      <c r="B219" s="191"/>
      <c r="C219" s="192"/>
      <c r="D219" s="169"/>
      <c r="E219" s="169"/>
      <c r="F219" s="159" t="s">
        <v>79</v>
      </c>
      <c r="G219" s="40">
        <f t="shared" si="121"/>
        <v>22711.19</v>
      </c>
      <c r="H219" s="26">
        <f>SUM(J219:J219)</f>
        <v>22711.17</v>
      </c>
      <c r="I219" s="17">
        <v>22711.19</v>
      </c>
      <c r="J219" s="17">
        <v>22711.17</v>
      </c>
      <c r="K219" s="22">
        <v>0</v>
      </c>
      <c r="L219" s="22">
        <v>0</v>
      </c>
      <c r="M219" s="22">
        <v>0</v>
      </c>
      <c r="N219" s="22">
        <v>0</v>
      </c>
      <c r="O219" s="22">
        <v>0</v>
      </c>
      <c r="P219" s="22">
        <v>0</v>
      </c>
      <c r="Q219" s="210"/>
      <c r="R219" s="167"/>
      <c r="S219" s="167"/>
      <c r="T219" s="167"/>
      <c r="U219" s="169"/>
      <c r="V219" s="169"/>
      <c r="W219" s="181"/>
      <c r="X219" s="169"/>
      <c r="Y219" s="174"/>
      <c r="Z219" s="174"/>
    </row>
    <row r="220" spans="1:26" ht="32.25" customHeight="1">
      <c r="A220" s="169"/>
      <c r="B220" s="191"/>
      <c r="C220" s="192"/>
      <c r="D220" s="169"/>
      <c r="E220" s="169"/>
      <c r="F220" s="159" t="s">
        <v>80</v>
      </c>
      <c r="G220" s="40">
        <f t="shared" si="121"/>
        <v>1723135.44</v>
      </c>
      <c r="H220" s="26">
        <f>SUM(J220:J220)</f>
        <v>1723135.44</v>
      </c>
      <c r="I220" s="17">
        <v>1723135.44</v>
      </c>
      <c r="J220" s="17">
        <v>1723135.44</v>
      </c>
      <c r="K220" s="22">
        <v>0</v>
      </c>
      <c r="L220" s="22">
        <v>0</v>
      </c>
      <c r="M220" s="22">
        <v>0</v>
      </c>
      <c r="N220" s="22">
        <v>0</v>
      </c>
      <c r="O220" s="22">
        <v>0</v>
      </c>
      <c r="P220" s="22">
        <v>0</v>
      </c>
      <c r="Q220" s="210"/>
      <c r="R220" s="167"/>
      <c r="S220" s="167"/>
      <c r="T220" s="167"/>
      <c r="U220" s="169"/>
      <c r="V220" s="169"/>
      <c r="W220" s="181"/>
      <c r="X220" s="169"/>
      <c r="Y220" s="174"/>
      <c r="Z220" s="174"/>
    </row>
    <row r="221" spans="1:26" ht="39" customHeight="1">
      <c r="A221" s="169"/>
      <c r="B221" s="191"/>
      <c r="C221" s="192"/>
      <c r="D221" s="169"/>
      <c r="E221" s="169"/>
      <c r="F221" s="159" t="s">
        <v>81</v>
      </c>
      <c r="G221" s="40">
        <f t="shared" si="121"/>
        <v>0</v>
      </c>
      <c r="H221" s="26">
        <f>SUM(J221:J221)</f>
        <v>0</v>
      </c>
      <c r="I221" s="17">
        <v>0</v>
      </c>
      <c r="J221" s="17">
        <v>0</v>
      </c>
      <c r="K221" s="22">
        <v>0</v>
      </c>
      <c r="L221" s="22">
        <v>0</v>
      </c>
      <c r="M221" s="22">
        <v>0</v>
      </c>
      <c r="N221" s="22">
        <v>0</v>
      </c>
      <c r="O221" s="22">
        <v>0</v>
      </c>
      <c r="P221" s="22">
        <v>0</v>
      </c>
      <c r="Q221" s="210"/>
      <c r="R221" s="167"/>
      <c r="S221" s="167"/>
      <c r="T221" s="167"/>
      <c r="U221" s="169"/>
      <c r="V221" s="169"/>
      <c r="W221" s="181"/>
      <c r="X221" s="169"/>
      <c r="Y221" s="174"/>
      <c r="Z221" s="174"/>
    </row>
    <row r="222" spans="1:26" ht="40.5" customHeight="1">
      <c r="A222" s="169"/>
      <c r="B222" s="193"/>
      <c r="C222" s="194"/>
      <c r="D222" s="169"/>
      <c r="E222" s="169"/>
      <c r="F222" s="159" t="s">
        <v>14</v>
      </c>
      <c r="G222" s="40">
        <f t="shared" si="121"/>
        <v>0</v>
      </c>
      <c r="H222" s="26">
        <f>SUM(J222:J222)</f>
        <v>0</v>
      </c>
      <c r="I222" s="17">
        <v>0</v>
      </c>
      <c r="J222" s="17">
        <v>0</v>
      </c>
      <c r="K222" s="22">
        <v>0</v>
      </c>
      <c r="L222" s="22">
        <v>0</v>
      </c>
      <c r="M222" s="22">
        <v>0</v>
      </c>
      <c r="N222" s="22">
        <v>0</v>
      </c>
      <c r="O222" s="22">
        <v>0</v>
      </c>
      <c r="P222" s="22">
        <v>0</v>
      </c>
      <c r="Q222" s="211"/>
      <c r="R222" s="167"/>
      <c r="S222" s="168"/>
      <c r="T222" s="167"/>
      <c r="U222" s="169"/>
      <c r="V222" s="169"/>
      <c r="W222" s="181"/>
      <c r="X222" s="169"/>
      <c r="Y222" s="175"/>
      <c r="Z222" s="175"/>
    </row>
    <row r="223" spans="1:26" ht="40.5" customHeight="1">
      <c r="A223" s="169" t="s">
        <v>44</v>
      </c>
      <c r="B223" s="189" t="s">
        <v>249</v>
      </c>
      <c r="C223" s="158"/>
      <c r="D223" s="169" t="s">
        <v>290</v>
      </c>
      <c r="E223" s="169" t="s">
        <v>62</v>
      </c>
      <c r="F223" s="159" t="str">
        <f>F218</f>
        <v>Всего, из них раходы за счет:</v>
      </c>
      <c r="G223" s="40">
        <f>M223</f>
        <v>1787796.33</v>
      </c>
      <c r="H223" s="40">
        <f>N223</f>
        <v>1787796.33</v>
      </c>
      <c r="I223" s="17">
        <v>0</v>
      </c>
      <c r="J223" s="17">
        <v>0</v>
      </c>
      <c r="K223" s="17">
        <v>0</v>
      </c>
      <c r="L223" s="17">
        <v>0</v>
      </c>
      <c r="M223" s="22">
        <f>M224+M225+M226+M227</f>
        <v>1787796.33</v>
      </c>
      <c r="N223" s="22">
        <f>N224+N225+N226+N227</f>
        <v>1787796.33</v>
      </c>
      <c r="O223" s="22">
        <f>O224+O225+O226+O227</f>
        <v>0</v>
      </c>
      <c r="P223" s="22">
        <f>P224+P225+P226+P227</f>
        <v>0</v>
      </c>
      <c r="Q223" s="166" t="s">
        <v>250</v>
      </c>
      <c r="R223" s="179" t="s">
        <v>139</v>
      </c>
      <c r="S223" s="179" t="s">
        <v>8</v>
      </c>
      <c r="T223" s="179" t="s">
        <v>8</v>
      </c>
      <c r="U223" s="179" t="s">
        <v>8</v>
      </c>
      <c r="V223" s="179" t="s">
        <v>8</v>
      </c>
      <c r="W223" s="185">
        <v>1</v>
      </c>
      <c r="X223" s="179">
        <v>1</v>
      </c>
      <c r="Y223" s="166" t="s">
        <v>8</v>
      </c>
      <c r="Z223" s="166" t="s">
        <v>8</v>
      </c>
    </row>
    <row r="224" spans="1:26" ht="40.5" customHeight="1">
      <c r="A224" s="169"/>
      <c r="B224" s="191"/>
      <c r="C224" s="158"/>
      <c r="D224" s="169"/>
      <c r="E224" s="169"/>
      <c r="F224" s="159" t="str">
        <f t="shared" ref="F224:F227" si="122">F219</f>
        <v>Налоговых и неналоговых доходов, поступлений в местный бюджет  нецелевого характера</v>
      </c>
      <c r="G224" s="40">
        <f t="shared" ref="G224:G227" si="123">M224</f>
        <v>17877.96</v>
      </c>
      <c r="H224" s="40">
        <f t="shared" ref="H224:H227" si="124">N224</f>
        <v>17877.96</v>
      </c>
      <c r="I224" s="17">
        <v>0</v>
      </c>
      <c r="J224" s="17">
        <v>0</v>
      </c>
      <c r="K224" s="17">
        <v>0</v>
      </c>
      <c r="L224" s="17">
        <v>0</v>
      </c>
      <c r="M224" s="22">
        <v>17877.96</v>
      </c>
      <c r="N224" s="22">
        <v>17877.96</v>
      </c>
      <c r="O224" s="22">
        <v>0</v>
      </c>
      <c r="P224" s="22">
        <v>0</v>
      </c>
      <c r="Q224" s="167"/>
      <c r="R224" s="179"/>
      <c r="S224" s="179"/>
      <c r="T224" s="179"/>
      <c r="U224" s="179"/>
      <c r="V224" s="179"/>
      <c r="W224" s="185"/>
      <c r="X224" s="179"/>
      <c r="Y224" s="167"/>
      <c r="Z224" s="167"/>
    </row>
    <row r="225" spans="1:26" ht="40.5" customHeight="1">
      <c r="A225" s="169"/>
      <c r="B225" s="191"/>
      <c r="C225" s="158"/>
      <c r="D225" s="169"/>
      <c r="E225" s="169"/>
      <c r="F225" s="159" t="str">
        <f t="shared" si="122"/>
        <v>Поступлений в местный бюджет  целевого характера</v>
      </c>
      <c r="G225" s="40">
        <f t="shared" si="123"/>
        <v>1769918.37</v>
      </c>
      <c r="H225" s="40">
        <f t="shared" si="124"/>
        <v>1769918.37</v>
      </c>
      <c r="I225" s="17">
        <v>0</v>
      </c>
      <c r="J225" s="17">
        <v>0</v>
      </c>
      <c r="K225" s="17">
        <v>0</v>
      </c>
      <c r="L225" s="17">
        <v>0</v>
      </c>
      <c r="M225" s="22">
        <v>1769918.37</v>
      </c>
      <c r="N225" s="22">
        <v>1769918.37</v>
      </c>
      <c r="O225" s="22">
        <v>0</v>
      </c>
      <c r="P225" s="22">
        <v>0</v>
      </c>
      <c r="Q225" s="167"/>
      <c r="R225" s="179"/>
      <c r="S225" s="179"/>
      <c r="T225" s="179"/>
      <c r="U225" s="179"/>
      <c r="V225" s="179"/>
      <c r="W225" s="185"/>
      <c r="X225" s="179"/>
      <c r="Y225" s="167"/>
      <c r="Z225" s="167"/>
    </row>
    <row r="226" spans="1:26" ht="40.5" customHeight="1">
      <c r="A226" s="169"/>
      <c r="B226" s="191"/>
      <c r="C226" s="158"/>
      <c r="D226" s="169"/>
      <c r="E226" s="169"/>
      <c r="F226" s="159" t="str">
        <f t="shared" si="122"/>
        <v>Иных источников финансирования, предусмотренных законодательством</v>
      </c>
      <c r="G226" s="40">
        <f t="shared" si="123"/>
        <v>0</v>
      </c>
      <c r="H226" s="40">
        <f t="shared" si="124"/>
        <v>0</v>
      </c>
      <c r="I226" s="17">
        <v>0</v>
      </c>
      <c r="J226" s="17">
        <v>0</v>
      </c>
      <c r="K226" s="17">
        <v>0</v>
      </c>
      <c r="L226" s="17">
        <v>0</v>
      </c>
      <c r="M226" s="22">
        <v>0</v>
      </c>
      <c r="N226" s="22">
        <v>0</v>
      </c>
      <c r="O226" s="22">
        <v>0</v>
      </c>
      <c r="P226" s="22">
        <v>0</v>
      </c>
      <c r="Q226" s="167"/>
      <c r="R226" s="179"/>
      <c r="S226" s="179"/>
      <c r="T226" s="179"/>
      <c r="U226" s="179"/>
      <c r="V226" s="179"/>
      <c r="W226" s="185"/>
      <c r="X226" s="179"/>
      <c r="Y226" s="167"/>
      <c r="Z226" s="167"/>
    </row>
    <row r="227" spans="1:26" ht="40.5" customHeight="1">
      <c r="A227" s="169"/>
      <c r="B227" s="193"/>
      <c r="C227" s="158"/>
      <c r="D227" s="169"/>
      <c r="E227" s="169"/>
      <c r="F227" s="159" t="str">
        <f t="shared" si="122"/>
        <v>Переходящего остатка бюджетных средств</v>
      </c>
      <c r="G227" s="40">
        <f t="shared" si="123"/>
        <v>0</v>
      </c>
      <c r="H227" s="40">
        <f t="shared" si="124"/>
        <v>0</v>
      </c>
      <c r="I227" s="17">
        <v>0</v>
      </c>
      <c r="J227" s="17">
        <v>0</v>
      </c>
      <c r="K227" s="17">
        <v>0</v>
      </c>
      <c r="L227" s="17">
        <v>0</v>
      </c>
      <c r="M227" s="22">
        <v>0</v>
      </c>
      <c r="N227" s="22">
        <v>0</v>
      </c>
      <c r="O227" s="22">
        <v>0</v>
      </c>
      <c r="P227" s="22">
        <v>0</v>
      </c>
      <c r="Q227" s="168"/>
      <c r="R227" s="179"/>
      <c r="S227" s="179"/>
      <c r="T227" s="179"/>
      <c r="U227" s="179"/>
      <c r="V227" s="179"/>
      <c r="W227" s="185"/>
      <c r="X227" s="179"/>
      <c r="Y227" s="168"/>
      <c r="Z227" s="168"/>
    </row>
    <row r="228" spans="1:26" s="5" customFormat="1" ht="30" customHeight="1">
      <c r="A228" s="288" t="s">
        <v>27</v>
      </c>
      <c r="B228" s="288"/>
      <c r="C228" s="288"/>
      <c r="D228" s="288"/>
      <c r="E228" s="288"/>
      <c r="F228" s="288"/>
      <c r="G228" s="288"/>
      <c r="H228" s="288"/>
      <c r="I228" s="288"/>
      <c r="J228" s="288"/>
      <c r="K228" s="288"/>
      <c r="L228" s="288"/>
      <c r="M228" s="288"/>
      <c r="N228" s="288"/>
      <c r="O228" s="288"/>
      <c r="P228" s="288"/>
      <c r="Q228" s="288"/>
      <c r="R228" s="288"/>
      <c r="S228" s="288"/>
      <c r="T228" s="288"/>
      <c r="U228" s="59"/>
      <c r="V228" s="59"/>
      <c r="W228" s="107"/>
      <c r="X228" s="123"/>
      <c r="Y228" s="123"/>
      <c r="Z228" s="121"/>
    </row>
    <row r="229" spans="1:26" s="5" customFormat="1" ht="30" customHeight="1">
      <c r="A229" s="173" t="s">
        <v>68</v>
      </c>
      <c r="B229" s="170" t="s">
        <v>154</v>
      </c>
      <c r="C229" s="206"/>
      <c r="D229" s="169" t="s">
        <v>290</v>
      </c>
      <c r="E229" s="169" t="s">
        <v>62</v>
      </c>
      <c r="F229" s="34" t="s">
        <v>7</v>
      </c>
      <c r="G229" s="48">
        <f>G234</f>
        <v>70150931.760000005</v>
      </c>
      <c r="H229" s="48">
        <f t="shared" ref="H229:L229" si="125">H234</f>
        <v>69034588.629999995</v>
      </c>
      <c r="I229" s="30">
        <f t="shared" si="125"/>
        <v>14115580.59</v>
      </c>
      <c r="J229" s="30">
        <f t="shared" si="125"/>
        <v>14115580.59</v>
      </c>
      <c r="K229" s="30">
        <f t="shared" si="125"/>
        <v>18464289.059999999</v>
      </c>
      <c r="L229" s="30">
        <f t="shared" si="125"/>
        <v>18464289.059999999</v>
      </c>
      <c r="M229" s="30">
        <f>M234</f>
        <v>22787946.780000001</v>
      </c>
      <c r="N229" s="30">
        <f>N234</f>
        <v>21687198.960000001</v>
      </c>
      <c r="O229" s="40">
        <f>O234</f>
        <v>14783115.330000002</v>
      </c>
      <c r="P229" s="40">
        <f>P234</f>
        <v>14767520.02</v>
      </c>
      <c r="Q229" s="173" t="s">
        <v>8</v>
      </c>
      <c r="R229" s="173" t="s">
        <v>8</v>
      </c>
      <c r="S229" s="173" t="s">
        <v>8</v>
      </c>
      <c r="T229" s="173" t="s">
        <v>8</v>
      </c>
      <c r="U229" s="169" t="s">
        <v>8</v>
      </c>
      <c r="V229" s="169" t="s">
        <v>8</v>
      </c>
      <c r="W229" s="181" t="s">
        <v>8</v>
      </c>
      <c r="X229" s="169" t="s">
        <v>8</v>
      </c>
      <c r="Y229" s="173" t="s">
        <v>8</v>
      </c>
      <c r="Z229" s="173" t="s">
        <v>8</v>
      </c>
    </row>
    <row r="230" spans="1:26" s="5" customFormat="1" ht="56.25" customHeight="1">
      <c r="A230" s="174"/>
      <c r="B230" s="171"/>
      <c r="C230" s="207"/>
      <c r="D230" s="169"/>
      <c r="E230" s="169"/>
      <c r="F230" s="34" t="s">
        <v>109</v>
      </c>
      <c r="G230" s="48">
        <f t="shared" ref="G230:P231" si="126">G235</f>
        <v>14911337.18</v>
      </c>
      <c r="H230" s="48">
        <f t="shared" si="126"/>
        <v>14895741.870000001</v>
      </c>
      <c r="I230" s="30">
        <f t="shared" si="126"/>
        <v>3467601.4</v>
      </c>
      <c r="J230" s="30">
        <f t="shared" si="126"/>
        <v>3467601.4</v>
      </c>
      <c r="K230" s="30">
        <f t="shared" si="126"/>
        <v>3718600.61</v>
      </c>
      <c r="L230" s="30">
        <f t="shared" si="126"/>
        <v>3718600.61</v>
      </c>
      <c r="M230" s="30">
        <f t="shared" si="126"/>
        <v>3110347.48</v>
      </c>
      <c r="N230" s="30">
        <f t="shared" si="126"/>
        <v>3110347.48</v>
      </c>
      <c r="O230" s="30">
        <f t="shared" si="126"/>
        <v>4614787.6900000004</v>
      </c>
      <c r="P230" s="30">
        <f t="shared" si="126"/>
        <v>4599192.38</v>
      </c>
      <c r="Q230" s="231"/>
      <c r="R230" s="231"/>
      <c r="S230" s="231"/>
      <c r="T230" s="231"/>
      <c r="U230" s="169"/>
      <c r="V230" s="169"/>
      <c r="W230" s="181"/>
      <c r="X230" s="169"/>
      <c r="Y230" s="174"/>
      <c r="Z230" s="174"/>
    </row>
    <row r="231" spans="1:26" s="5" customFormat="1" ht="38.25" customHeight="1">
      <c r="A231" s="174"/>
      <c r="B231" s="171"/>
      <c r="C231" s="207"/>
      <c r="D231" s="169"/>
      <c r="E231" s="169"/>
      <c r="F231" s="34" t="s">
        <v>110</v>
      </c>
      <c r="G231" s="48">
        <f t="shared" si="126"/>
        <v>55239594.579999998</v>
      </c>
      <c r="H231" s="48">
        <f t="shared" si="126"/>
        <v>54138846.760000005</v>
      </c>
      <c r="I231" s="30">
        <f t="shared" si="126"/>
        <v>10647979.189999999</v>
      </c>
      <c r="J231" s="30">
        <f t="shared" si="126"/>
        <v>10647979.189999999</v>
      </c>
      <c r="K231" s="30">
        <f t="shared" si="126"/>
        <v>14745688.449999999</v>
      </c>
      <c r="L231" s="30">
        <f t="shared" si="126"/>
        <v>14745688.449999999</v>
      </c>
      <c r="M231" s="30">
        <f t="shared" si="126"/>
        <v>19677599.300000001</v>
      </c>
      <c r="N231" s="30">
        <f t="shared" si="126"/>
        <v>18576851.48</v>
      </c>
      <c r="O231" s="30">
        <f t="shared" si="126"/>
        <v>10168327.640000001</v>
      </c>
      <c r="P231" s="30">
        <f t="shared" si="126"/>
        <v>10168327.640000001</v>
      </c>
      <c r="Q231" s="231"/>
      <c r="R231" s="231"/>
      <c r="S231" s="231"/>
      <c r="T231" s="231"/>
      <c r="U231" s="169"/>
      <c r="V231" s="169"/>
      <c r="W231" s="181"/>
      <c r="X231" s="169"/>
      <c r="Y231" s="174"/>
      <c r="Z231" s="174"/>
    </row>
    <row r="232" spans="1:26" s="5" customFormat="1" ht="45.75" customHeight="1">
      <c r="A232" s="174"/>
      <c r="B232" s="171"/>
      <c r="C232" s="207"/>
      <c r="D232" s="169"/>
      <c r="E232" s="169"/>
      <c r="F232" s="34" t="s">
        <v>111</v>
      </c>
      <c r="G232" s="48">
        <f>I232</f>
        <v>0</v>
      </c>
      <c r="H232" s="43">
        <f>SUM(J232:J232)</f>
        <v>0</v>
      </c>
      <c r="I232" s="30">
        <f>I237</f>
        <v>0</v>
      </c>
      <c r="J232" s="30">
        <f>J237</f>
        <v>0</v>
      </c>
      <c r="K232" s="30">
        <f>K237</f>
        <v>0</v>
      </c>
      <c r="L232" s="30">
        <f>L237</f>
        <v>0</v>
      </c>
      <c r="M232" s="30">
        <v>0</v>
      </c>
      <c r="N232" s="30">
        <v>0</v>
      </c>
      <c r="O232" s="30">
        <v>0</v>
      </c>
      <c r="P232" s="30">
        <v>0</v>
      </c>
      <c r="Q232" s="231"/>
      <c r="R232" s="231"/>
      <c r="S232" s="231"/>
      <c r="T232" s="231"/>
      <c r="U232" s="169"/>
      <c r="V232" s="169"/>
      <c r="W232" s="181"/>
      <c r="X232" s="169"/>
      <c r="Y232" s="174"/>
      <c r="Z232" s="174"/>
    </row>
    <row r="233" spans="1:26" s="5" customFormat="1" ht="39" customHeight="1">
      <c r="A233" s="175"/>
      <c r="B233" s="172"/>
      <c r="C233" s="208"/>
      <c r="D233" s="169"/>
      <c r="E233" s="169"/>
      <c r="F233" s="34" t="s">
        <v>14</v>
      </c>
      <c r="G233" s="48">
        <f>I233</f>
        <v>0</v>
      </c>
      <c r="H233" s="43">
        <f>SUM(J233:J233)</f>
        <v>0</v>
      </c>
      <c r="I233" s="30">
        <f>I238+I243</f>
        <v>0</v>
      </c>
      <c r="J233" s="30">
        <f>+J243+J238</f>
        <v>0</v>
      </c>
      <c r="K233" s="30">
        <v>0</v>
      </c>
      <c r="L233" s="30">
        <v>0</v>
      </c>
      <c r="M233" s="30">
        <v>0</v>
      </c>
      <c r="N233" s="30">
        <v>0</v>
      </c>
      <c r="O233" s="30">
        <v>0</v>
      </c>
      <c r="P233" s="30">
        <v>0</v>
      </c>
      <c r="Q233" s="232"/>
      <c r="R233" s="232"/>
      <c r="S233" s="232"/>
      <c r="T233" s="232"/>
      <c r="U233" s="169"/>
      <c r="V233" s="169"/>
      <c r="W233" s="181"/>
      <c r="X233" s="169"/>
      <c r="Y233" s="175"/>
      <c r="Z233" s="175"/>
    </row>
    <row r="234" spans="1:26" ht="27" customHeight="1">
      <c r="A234" s="173" t="s">
        <v>66</v>
      </c>
      <c r="B234" s="170" t="s">
        <v>101</v>
      </c>
      <c r="C234" s="206"/>
      <c r="D234" s="169" t="s">
        <v>290</v>
      </c>
      <c r="E234" s="169" t="s">
        <v>62</v>
      </c>
      <c r="F234" s="159" t="s">
        <v>7</v>
      </c>
      <c r="G234" s="40">
        <f>I234+K234+M234+O234</f>
        <v>70150931.760000005</v>
      </c>
      <c r="H234" s="26">
        <f>J234+L234+N234+P234</f>
        <v>69034588.629999995</v>
      </c>
      <c r="I234" s="17">
        <f>I235+I236+I237+I238</f>
        <v>14115580.59</v>
      </c>
      <c r="J234" s="17">
        <f>SUM(J235:J238)</f>
        <v>14115580.59</v>
      </c>
      <c r="K234" s="17">
        <f>K235+K236</f>
        <v>18464289.059999999</v>
      </c>
      <c r="L234" s="17">
        <f>L235+L236</f>
        <v>18464289.059999999</v>
      </c>
      <c r="M234" s="17">
        <f t="shared" ref="M234:N234" si="127">M235+M236</f>
        <v>22787946.780000001</v>
      </c>
      <c r="N234" s="17">
        <f t="shared" si="127"/>
        <v>21687198.960000001</v>
      </c>
      <c r="O234" s="22">
        <f>O235+O236</f>
        <v>14783115.330000002</v>
      </c>
      <c r="P234" s="22">
        <f>P235+P236</f>
        <v>14767520.02</v>
      </c>
      <c r="Q234" s="209" t="s">
        <v>78</v>
      </c>
      <c r="R234" s="179" t="s">
        <v>5</v>
      </c>
      <c r="S234" s="166">
        <v>100</v>
      </c>
      <c r="T234" s="179">
        <v>100</v>
      </c>
      <c r="U234" s="169" t="s">
        <v>189</v>
      </c>
      <c r="V234" s="169" t="s">
        <v>189</v>
      </c>
      <c r="W234" s="181" t="s">
        <v>189</v>
      </c>
      <c r="X234" s="169" t="s">
        <v>189</v>
      </c>
      <c r="Y234" s="173" t="s">
        <v>189</v>
      </c>
      <c r="Z234" s="173" t="s">
        <v>189</v>
      </c>
    </row>
    <row r="235" spans="1:26" ht="58.5" customHeight="1">
      <c r="A235" s="174"/>
      <c r="B235" s="171"/>
      <c r="C235" s="207"/>
      <c r="D235" s="169"/>
      <c r="E235" s="169"/>
      <c r="F235" s="159" t="s">
        <v>79</v>
      </c>
      <c r="G235" s="40">
        <f t="shared" ref="G235:G236" si="128">I235+K235+M235+O235</f>
        <v>14911337.18</v>
      </c>
      <c r="H235" s="26">
        <f t="shared" ref="H235:H236" si="129">J235+L235+N235+P235</f>
        <v>14895741.870000001</v>
      </c>
      <c r="I235" s="17">
        <v>3467601.4</v>
      </c>
      <c r="J235" s="17">
        <v>3467601.4</v>
      </c>
      <c r="K235" s="17">
        <v>3718600.61</v>
      </c>
      <c r="L235" s="17">
        <v>3718600.61</v>
      </c>
      <c r="M235" s="22">
        <v>3110347.48</v>
      </c>
      <c r="N235" s="22">
        <v>3110347.48</v>
      </c>
      <c r="O235" s="22">
        <v>4614787.6900000004</v>
      </c>
      <c r="P235" s="22">
        <v>4599192.38</v>
      </c>
      <c r="Q235" s="210"/>
      <c r="R235" s="179"/>
      <c r="S235" s="167"/>
      <c r="T235" s="179"/>
      <c r="U235" s="169"/>
      <c r="V235" s="169"/>
      <c r="W235" s="181"/>
      <c r="X235" s="169"/>
      <c r="Y235" s="174"/>
      <c r="Z235" s="174"/>
    </row>
    <row r="236" spans="1:26" ht="38.25" customHeight="1">
      <c r="A236" s="174"/>
      <c r="B236" s="171"/>
      <c r="C236" s="207"/>
      <c r="D236" s="169"/>
      <c r="E236" s="169"/>
      <c r="F236" s="159" t="s">
        <v>80</v>
      </c>
      <c r="G236" s="40">
        <f t="shared" si="128"/>
        <v>55239594.579999998</v>
      </c>
      <c r="H236" s="26">
        <f t="shared" si="129"/>
        <v>54138846.760000005</v>
      </c>
      <c r="I236" s="17">
        <v>10647979.189999999</v>
      </c>
      <c r="J236" s="17">
        <v>10647979.189999999</v>
      </c>
      <c r="K236" s="17">
        <v>14745688.449999999</v>
      </c>
      <c r="L236" s="17">
        <v>14745688.449999999</v>
      </c>
      <c r="M236" s="22">
        <v>19677599.300000001</v>
      </c>
      <c r="N236" s="22">
        <v>18576851.48</v>
      </c>
      <c r="O236" s="22">
        <v>10168327.640000001</v>
      </c>
      <c r="P236" s="22">
        <v>10168327.640000001</v>
      </c>
      <c r="Q236" s="210"/>
      <c r="R236" s="179"/>
      <c r="S236" s="167"/>
      <c r="T236" s="179"/>
      <c r="U236" s="169"/>
      <c r="V236" s="169"/>
      <c r="W236" s="181"/>
      <c r="X236" s="169"/>
      <c r="Y236" s="174"/>
      <c r="Z236" s="174"/>
    </row>
    <row r="237" spans="1:26" ht="42.75" customHeight="1">
      <c r="A237" s="174"/>
      <c r="B237" s="171"/>
      <c r="C237" s="207"/>
      <c r="D237" s="169"/>
      <c r="E237" s="169"/>
      <c r="F237" s="159" t="s">
        <v>81</v>
      </c>
      <c r="G237" s="40">
        <f t="shared" ref="G237:G243" si="130">I237</f>
        <v>0</v>
      </c>
      <c r="H237" s="26">
        <f>SUM(J237:J237)</f>
        <v>0</v>
      </c>
      <c r="I237" s="17">
        <v>0</v>
      </c>
      <c r="J237" s="29">
        <v>0</v>
      </c>
      <c r="K237" s="29">
        <v>0</v>
      </c>
      <c r="L237" s="29">
        <v>0</v>
      </c>
      <c r="M237" s="110">
        <v>0</v>
      </c>
      <c r="N237" s="110">
        <v>0</v>
      </c>
      <c r="O237" s="110">
        <v>0</v>
      </c>
      <c r="P237" s="110">
        <v>0</v>
      </c>
      <c r="Q237" s="210"/>
      <c r="R237" s="179"/>
      <c r="S237" s="167"/>
      <c r="T237" s="179"/>
      <c r="U237" s="169"/>
      <c r="V237" s="169"/>
      <c r="W237" s="181"/>
      <c r="X237" s="169"/>
      <c r="Y237" s="174"/>
      <c r="Z237" s="174"/>
    </row>
    <row r="238" spans="1:26" ht="37.5" customHeight="1">
      <c r="A238" s="175"/>
      <c r="B238" s="172"/>
      <c r="C238" s="208"/>
      <c r="D238" s="169"/>
      <c r="E238" s="169"/>
      <c r="F238" s="159" t="s">
        <v>14</v>
      </c>
      <c r="G238" s="40">
        <f t="shared" si="130"/>
        <v>0</v>
      </c>
      <c r="H238" s="26">
        <f>SUM(J238:J238)</f>
        <v>0</v>
      </c>
      <c r="I238" s="17">
        <v>0</v>
      </c>
      <c r="J238" s="29">
        <v>0</v>
      </c>
      <c r="K238" s="29">
        <v>0</v>
      </c>
      <c r="L238" s="29">
        <v>0</v>
      </c>
      <c r="M238" s="110">
        <v>0</v>
      </c>
      <c r="N238" s="110">
        <v>0</v>
      </c>
      <c r="O238" s="110">
        <v>0</v>
      </c>
      <c r="P238" s="110">
        <v>0</v>
      </c>
      <c r="Q238" s="211"/>
      <c r="R238" s="179"/>
      <c r="S238" s="168"/>
      <c r="T238" s="179"/>
      <c r="U238" s="169"/>
      <c r="V238" s="169"/>
      <c r="W238" s="181"/>
      <c r="X238" s="169"/>
      <c r="Y238" s="175"/>
      <c r="Z238" s="175"/>
    </row>
    <row r="239" spans="1:26" ht="25.5" hidden="1" customHeight="1">
      <c r="A239" s="174" t="s">
        <v>67</v>
      </c>
      <c r="B239" s="225" t="s">
        <v>104</v>
      </c>
      <c r="C239" s="226"/>
      <c r="D239" s="169" t="s">
        <v>31</v>
      </c>
      <c r="E239" s="169" t="s">
        <v>62</v>
      </c>
      <c r="F239" s="159" t="s">
        <v>7</v>
      </c>
      <c r="G239" s="43">
        <f t="shared" si="130"/>
        <v>0</v>
      </c>
      <c r="H239" s="26">
        <v>0</v>
      </c>
      <c r="I239" s="17">
        <v>0</v>
      </c>
      <c r="J239" s="17">
        <f>SUM(J240:J243)</f>
        <v>0</v>
      </c>
      <c r="K239" s="55"/>
      <c r="L239" s="55"/>
      <c r="M239" s="55"/>
      <c r="N239" s="55"/>
      <c r="O239" s="55"/>
      <c r="P239" s="55"/>
      <c r="Q239" s="166" t="s">
        <v>75</v>
      </c>
      <c r="R239" s="166" t="s">
        <v>5</v>
      </c>
      <c r="S239" s="166">
        <v>100</v>
      </c>
      <c r="T239" s="212">
        <v>100</v>
      </c>
      <c r="U239" s="169"/>
      <c r="V239" s="169"/>
      <c r="W239" s="108"/>
      <c r="X239" s="122"/>
      <c r="Y239" s="122"/>
    </row>
    <row r="240" spans="1:26" ht="57.75" hidden="1" customHeight="1">
      <c r="A240" s="174"/>
      <c r="B240" s="227"/>
      <c r="C240" s="228"/>
      <c r="D240" s="169"/>
      <c r="E240" s="169"/>
      <c r="F240" s="159" t="s">
        <v>79</v>
      </c>
      <c r="G240" s="43">
        <f t="shared" si="130"/>
        <v>0</v>
      </c>
      <c r="H240" s="26">
        <f>SUM(J240:J240)</f>
        <v>0</v>
      </c>
      <c r="I240" s="17">
        <v>0</v>
      </c>
      <c r="J240" s="17">
        <v>0</v>
      </c>
      <c r="K240" s="56"/>
      <c r="L240" s="56"/>
      <c r="M240" s="56"/>
      <c r="N240" s="56"/>
      <c r="O240" s="56"/>
      <c r="P240" s="56"/>
      <c r="Q240" s="167"/>
      <c r="R240" s="167"/>
      <c r="S240" s="167"/>
      <c r="T240" s="253"/>
      <c r="U240" s="169"/>
      <c r="V240" s="169"/>
      <c r="W240" s="108"/>
      <c r="X240" s="122"/>
      <c r="Y240" s="122"/>
    </row>
    <row r="241" spans="1:26" ht="46.5" hidden="1" customHeight="1">
      <c r="A241" s="174"/>
      <c r="B241" s="227"/>
      <c r="C241" s="228"/>
      <c r="D241" s="169"/>
      <c r="E241" s="169"/>
      <c r="F241" s="159" t="s">
        <v>80</v>
      </c>
      <c r="G241" s="43">
        <f t="shared" si="130"/>
        <v>0</v>
      </c>
      <c r="H241" s="26">
        <v>0</v>
      </c>
      <c r="I241" s="17">
        <v>0</v>
      </c>
      <c r="J241" s="17">
        <v>0</v>
      </c>
      <c r="K241" s="56"/>
      <c r="L241" s="56"/>
      <c r="M241" s="56"/>
      <c r="N241" s="56"/>
      <c r="O241" s="56"/>
      <c r="P241" s="56"/>
      <c r="Q241" s="167"/>
      <c r="R241" s="167"/>
      <c r="S241" s="167"/>
      <c r="T241" s="253"/>
      <c r="U241" s="169"/>
      <c r="V241" s="169"/>
      <c r="W241" s="108"/>
      <c r="X241" s="122"/>
      <c r="Y241" s="122"/>
    </row>
    <row r="242" spans="1:26" ht="57" hidden="1" customHeight="1">
      <c r="A242" s="174"/>
      <c r="B242" s="227"/>
      <c r="C242" s="228"/>
      <c r="D242" s="169"/>
      <c r="E242" s="169"/>
      <c r="F242" s="159" t="s">
        <v>81</v>
      </c>
      <c r="G242" s="43">
        <f t="shared" si="130"/>
        <v>0</v>
      </c>
      <c r="H242" s="26">
        <v>0</v>
      </c>
      <c r="I242" s="17">
        <v>0</v>
      </c>
      <c r="J242" s="17">
        <v>0</v>
      </c>
      <c r="K242" s="56"/>
      <c r="L242" s="56"/>
      <c r="M242" s="56"/>
      <c r="N242" s="56"/>
      <c r="O242" s="56"/>
      <c r="P242" s="56"/>
      <c r="Q242" s="167"/>
      <c r="R242" s="167"/>
      <c r="S242" s="167"/>
      <c r="T242" s="253"/>
      <c r="U242" s="169"/>
      <c r="V242" s="169"/>
      <c r="W242" s="108"/>
      <c r="X242" s="122"/>
      <c r="Y242" s="122"/>
    </row>
    <row r="243" spans="1:26" ht="35.25" hidden="1" customHeight="1">
      <c r="A243" s="175"/>
      <c r="B243" s="229"/>
      <c r="C243" s="230"/>
      <c r="D243" s="169"/>
      <c r="E243" s="169"/>
      <c r="F243" s="159" t="s">
        <v>14</v>
      </c>
      <c r="G243" s="43">
        <f t="shared" si="130"/>
        <v>0</v>
      </c>
      <c r="H243" s="26">
        <v>0</v>
      </c>
      <c r="I243" s="17">
        <v>0</v>
      </c>
      <c r="J243" s="17">
        <v>0</v>
      </c>
      <c r="K243" s="57"/>
      <c r="L243" s="57"/>
      <c r="M243" s="57"/>
      <c r="N243" s="57"/>
      <c r="O243" s="57"/>
      <c r="P243" s="57"/>
      <c r="Q243" s="168"/>
      <c r="R243" s="168"/>
      <c r="S243" s="168"/>
      <c r="T243" s="213"/>
      <c r="U243" s="169"/>
      <c r="V243" s="169"/>
      <c r="W243" s="108"/>
      <c r="X243" s="122"/>
      <c r="Y243" s="122"/>
    </row>
    <row r="244" spans="1:26" ht="35.25" customHeight="1">
      <c r="A244" s="227" t="s">
        <v>176</v>
      </c>
      <c r="B244" s="260"/>
      <c r="C244" s="260"/>
      <c r="D244" s="260"/>
      <c r="E244" s="260"/>
      <c r="F244" s="260"/>
      <c r="G244" s="260"/>
      <c r="H244" s="260"/>
      <c r="I244" s="260"/>
      <c r="J244" s="260"/>
      <c r="K244" s="260"/>
      <c r="L244" s="260"/>
      <c r="M244" s="260"/>
      <c r="N244" s="260"/>
      <c r="O244" s="260"/>
      <c r="P244" s="260"/>
      <c r="Q244" s="260"/>
      <c r="R244" s="260"/>
      <c r="S244" s="260"/>
      <c r="T244" s="260"/>
      <c r="U244" s="260"/>
      <c r="V244" s="260"/>
      <c r="W244" s="260"/>
      <c r="X244" s="260"/>
      <c r="Y244" s="260"/>
      <c r="Z244" s="228"/>
    </row>
    <row r="245" spans="1:26" ht="35.25" customHeight="1">
      <c r="A245" s="169" t="s">
        <v>177</v>
      </c>
      <c r="B245" s="209" t="s">
        <v>179</v>
      </c>
      <c r="C245" s="161"/>
      <c r="D245" s="169" t="s">
        <v>290</v>
      </c>
      <c r="E245" s="169" t="s">
        <v>62</v>
      </c>
      <c r="F245" s="69" t="str">
        <f>F234</f>
        <v>Всего, из них раходы за счет:</v>
      </c>
      <c r="G245" s="48">
        <f>G250</f>
        <v>11534051.25</v>
      </c>
      <c r="H245" s="48">
        <f>H250</f>
        <v>11534051.050000001</v>
      </c>
      <c r="I245" s="22">
        <v>0</v>
      </c>
      <c r="J245" s="22">
        <v>0</v>
      </c>
      <c r="K245" s="22">
        <f t="shared" ref="K245:N249" si="131">K250</f>
        <v>1583136.52</v>
      </c>
      <c r="L245" s="22">
        <f t="shared" si="131"/>
        <v>1583136.52</v>
      </c>
      <c r="M245" s="22">
        <f t="shared" si="131"/>
        <v>5010631.0199999996</v>
      </c>
      <c r="N245" s="22">
        <f t="shared" si="131"/>
        <v>5010630.83</v>
      </c>
      <c r="O245" s="26">
        <f>O250</f>
        <v>4940283.71</v>
      </c>
      <c r="P245" s="26">
        <f>P250</f>
        <v>4940283.7</v>
      </c>
      <c r="Q245" s="179" t="s">
        <v>8</v>
      </c>
      <c r="R245" s="179" t="s">
        <v>8</v>
      </c>
      <c r="S245" s="179" t="s">
        <v>8</v>
      </c>
      <c r="T245" s="179" t="s">
        <v>8</v>
      </c>
      <c r="U245" s="179" t="s">
        <v>8</v>
      </c>
      <c r="V245" s="179" t="s">
        <v>8</v>
      </c>
      <c r="W245" s="185" t="s">
        <v>8</v>
      </c>
      <c r="X245" s="179" t="s">
        <v>8</v>
      </c>
      <c r="Y245" s="166" t="s">
        <v>8</v>
      </c>
      <c r="Z245" s="166" t="s">
        <v>8</v>
      </c>
    </row>
    <row r="246" spans="1:26" ht="35.25" customHeight="1">
      <c r="A246" s="169"/>
      <c r="B246" s="210"/>
      <c r="C246" s="161"/>
      <c r="D246" s="169"/>
      <c r="E246" s="169"/>
      <c r="F246" s="69" t="str">
        <f>F235</f>
        <v>Налоговых и неналоговых доходов, поступлений в местный бюджет  нецелевого характера</v>
      </c>
      <c r="G246" s="48">
        <f t="shared" ref="G246:H249" si="132">G251</f>
        <v>115340.53</v>
      </c>
      <c r="H246" s="48">
        <f t="shared" si="132"/>
        <v>115340.33</v>
      </c>
      <c r="I246" s="22">
        <v>0</v>
      </c>
      <c r="J246" s="22">
        <v>0</v>
      </c>
      <c r="K246" s="22">
        <f t="shared" si="131"/>
        <v>15831.37</v>
      </c>
      <c r="L246" s="22">
        <f t="shared" si="131"/>
        <v>15831.37</v>
      </c>
      <c r="M246" s="22">
        <f t="shared" ref="M246:P246" si="133">M251</f>
        <v>50106.31</v>
      </c>
      <c r="N246" s="22">
        <f t="shared" si="133"/>
        <v>50106.12</v>
      </c>
      <c r="O246" s="22">
        <f t="shared" si="133"/>
        <v>49402.85</v>
      </c>
      <c r="P246" s="22">
        <f t="shared" si="133"/>
        <v>49402.84</v>
      </c>
      <c r="Q246" s="179"/>
      <c r="R246" s="179"/>
      <c r="S246" s="179"/>
      <c r="T246" s="179"/>
      <c r="U246" s="179"/>
      <c r="V246" s="179"/>
      <c r="W246" s="185"/>
      <c r="X246" s="179"/>
      <c r="Y246" s="167"/>
      <c r="Z246" s="167"/>
    </row>
    <row r="247" spans="1:26" ht="35.25" customHeight="1">
      <c r="A247" s="169"/>
      <c r="B247" s="210"/>
      <c r="C247" s="161"/>
      <c r="D247" s="169"/>
      <c r="E247" s="169"/>
      <c r="F247" s="69" t="str">
        <f>F236</f>
        <v>Поступлений в местный бюджет  целевого характера</v>
      </c>
      <c r="G247" s="48">
        <f t="shared" si="132"/>
        <v>11418710.719999999</v>
      </c>
      <c r="H247" s="48">
        <f t="shared" si="132"/>
        <v>11418710.719999999</v>
      </c>
      <c r="I247" s="22">
        <v>0</v>
      </c>
      <c r="J247" s="22">
        <v>0</v>
      </c>
      <c r="K247" s="22">
        <f t="shared" si="131"/>
        <v>1567305.15</v>
      </c>
      <c r="L247" s="22">
        <f t="shared" si="131"/>
        <v>1567305.15</v>
      </c>
      <c r="M247" s="22">
        <f t="shared" ref="M247:P247" si="134">M252</f>
        <v>4960524.71</v>
      </c>
      <c r="N247" s="22">
        <f t="shared" si="134"/>
        <v>4960524.71</v>
      </c>
      <c r="O247" s="22">
        <f t="shared" si="134"/>
        <v>4890880.8600000003</v>
      </c>
      <c r="P247" s="22">
        <f t="shared" si="134"/>
        <v>4890880.8600000003</v>
      </c>
      <c r="Q247" s="179"/>
      <c r="R247" s="179"/>
      <c r="S247" s="179"/>
      <c r="T247" s="179"/>
      <c r="U247" s="179"/>
      <c r="V247" s="179"/>
      <c r="W247" s="185"/>
      <c r="X247" s="179"/>
      <c r="Y247" s="167"/>
      <c r="Z247" s="167"/>
    </row>
    <row r="248" spans="1:26" ht="35.25" customHeight="1">
      <c r="A248" s="169"/>
      <c r="B248" s="210"/>
      <c r="C248" s="161"/>
      <c r="D248" s="169"/>
      <c r="E248" s="169"/>
      <c r="F248" s="69" t="str">
        <f>F237</f>
        <v>Иных источников финансирования, предусмотренных законодательством</v>
      </c>
      <c r="G248" s="48">
        <f t="shared" si="132"/>
        <v>0</v>
      </c>
      <c r="H248" s="48">
        <f t="shared" si="132"/>
        <v>0</v>
      </c>
      <c r="I248" s="22">
        <v>0</v>
      </c>
      <c r="J248" s="22">
        <v>0</v>
      </c>
      <c r="K248" s="22">
        <f t="shared" si="131"/>
        <v>0</v>
      </c>
      <c r="L248" s="22">
        <f t="shared" si="131"/>
        <v>0</v>
      </c>
      <c r="M248" s="22">
        <f t="shared" ref="M248" si="135">M253</f>
        <v>0</v>
      </c>
      <c r="N248" s="22">
        <v>0</v>
      </c>
      <c r="O248" s="22">
        <f t="shared" ref="O248:P249" si="136">O253</f>
        <v>0</v>
      </c>
      <c r="P248" s="22">
        <f t="shared" si="136"/>
        <v>0</v>
      </c>
      <c r="Q248" s="179"/>
      <c r="R248" s="179"/>
      <c r="S248" s="179"/>
      <c r="T248" s="179"/>
      <c r="U248" s="179"/>
      <c r="V248" s="179"/>
      <c r="W248" s="185"/>
      <c r="X248" s="179"/>
      <c r="Y248" s="167"/>
      <c r="Z248" s="167"/>
    </row>
    <row r="249" spans="1:26" ht="35.25" customHeight="1">
      <c r="A249" s="169"/>
      <c r="B249" s="211"/>
      <c r="C249" s="161"/>
      <c r="D249" s="169"/>
      <c r="E249" s="169"/>
      <c r="F249" s="69" t="str">
        <f>F238</f>
        <v>Переходящего остатка бюджетных средств</v>
      </c>
      <c r="G249" s="48">
        <f t="shared" si="132"/>
        <v>0</v>
      </c>
      <c r="H249" s="48">
        <f t="shared" si="132"/>
        <v>0</v>
      </c>
      <c r="I249" s="22">
        <v>0</v>
      </c>
      <c r="J249" s="22">
        <v>0</v>
      </c>
      <c r="K249" s="22">
        <f t="shared" si="131"/>
        <v>0</v>
      </c>
      <c r="L249" s="22">
        <f t="shared" si="131"/>
        <v>0</v>
      </c>
      <c r="M249" s="22">
        <v>0</v>
      </c>
      <c r="N249" s="22">
        <v>0</v>
      </c>
      <c r="O249" s="22">
        <f t="shared" si="136"/>
        <v>0</v>
      </c>
      <c r="P249" s="22">
        <f t="shared" si="136"/>
        <v>0</v>
      </c>
      <c r="Q249" s="179"/>
      <c r="R249" s="179"/>
      <c r="S249" s="179"/>
      <c r="T249" s="179"/>
      <c r="U249" s="179"/>
      <c r="V249" s="179"/>
      <c r="W249" s="185"/>
      <c r="X249" s="179"/>
      <c r="Y249" s="168"/>
      <c r="Z249" s="168"/>
    </row>
    <row r="250" spans="1:26" ht="44" customHeight="1">
      <c r="A250" s="169" t="s">
        <v>178</v>
      </c>
      <c r="B250" s="209" t="s">
        <v>180</v>
      </c>
      <c r="C250" s="161"/>
      <c r="D250" s="169" t="s">
        <v>290</v>
      </c>
      <c r="E250" s="169" t="s">
        <v>62</v>
      </c>
      <c r="F250" s="69" t="str">
        <f>F245</f>
        <v>Всего, из них раходы за счет:</v>
      </c>
      <c r="G250" s="48">
        <f>K250+M250+O250</f>
        <v>11534051.25</v>
      </c>
      <c r="H250" s="48">
        <f>L250+N250+P250</f>
        <v>11534051.050000001</v>
      </c>
      <c r="I250" s="22">
        <v>0</v>
      </c>
      <c r="J250" s="68">
        <v>0</v>
      </c>
      <c r="K250" s="57">
        <f t="shared" ref="K250:P250" si="137">K251+K252</f>
        <v>1583136.52</v>
      </c>
      <c r="L250" s="57">
        <f t="shared" si="137"/>
        <v>1583136.52</v>
      </c>
      <c r="M250" s="22">
        <f t="shared" si="137"/>
        <v>5010631.0199999996</v>
      </c>
      <c r="N250" s="22">
        <f t="shared" si="137"/>
        <v>5010630.83</v>
      </c>
      <c r="O250" s="22">
        <f t="shared" si="137"/>
        <v>4940283.71</v>
      </c>
      <c r="P250" s="22">
        <f t="shared" si="137"/>
        <v>4940283.7</v>
      </c>
      <c r="Q250" s="214" t="s">
        <v>191</v>
      </c>
      <c r="R250" s="166" t="s">
        <v>139</v>
      </c>
      <c r="S250" s="179" t="s">
        <v>8</v>
      </c>
      <c r="T250" s="216" t="s">
        <v>8</v>
      </c>
      <c r="U250" s="216">
        <v>9</v>
      </c>
      <c r="V250" s="216">
        <v>9</v>
      </c>
      <c r="W250" s="217" t="s">
        <v>8</v>
      </c>
      <c r="X250" s="216" t="s">
        <v>8</v>
      </c>
      <c r="Y250" s="212" t="s">
        <v>8</v>
      </c>
      <c r="Z250" s="212" t="s">
        <v>8</v>
      </c>
    </row>
    <row r="251" spans="1:26" ht="46.5" customHeight="1">
      <c r="A251" s="169"/>
      <c r="B251" s="210"/>
      <c r="C251" s="161"/>
      <c r="D251" s="169"/>
      <c r="E251" s="169"/>
      <c r="F251" s="69" t="str">
        <f>F246</f>
        <v>Налоговых и неналоговых доходов, поступлений в местный бюджет  нецелевого характера</v>
      </c>
      <c r="G251" s="48">
        <f t="shared" ref="G251:G254" si="138">K251+M251+O251</f>
        <v>115340.53</v>
      </c>
      <c r="H251" s="48">
        <f t="shared" ref="H251:H253" si="139">L251+N251+P251</f>
        <v>115340.33</v>
      </c>
      <c r="I251" s="22">
        <v>0</v>
      </c>
      <c r="J251" s="68">
        <v>0</v>
      </c>
      <c r="K251" s="57">
        <v>15831.37</v>
      </c>
      <c r="L251" s="57">
        <v>15831.37</v>
      </c>
      <c r="M251" s="22">
        <v>50106.31</v>
      </c>
      <c r="N251" s="22">
        <v>50106.12</v>
      </c>
      <c r="O251" s="22">
        <v>49402.85</v>
      </c>
      <c r="P251" s="22">
        <v>49402.84</v>
      </c>
      <c r="Q251" s="214"/>
      <c r="R251" s="168"/>
      <c r="S251" s="179"/>
      <c r="T251" s="216"/>
      <c r="U251" s="216"/>
      <c r="V251" s="216"/>
      <c r="W251" s="217"/>
      <c r="X251" s="216"/>
      <c r="Y251" s="213"/>
      <c r="Z251" s="213"/>
    </row>
    <row r="252" spans="1:26" ht="35.25" customHeight="1">
      <c r="A252" s="169"/>
      <c r="B252" s="210"/>
      <c r="C252" s="161"/>
      <c r="D252" s="169"/>
      <c r="E252" s="169"/>
      <c r="F252" s="69" t="str">
        <f>F247</f>
        <v>Поступлений в местный бюджет  целевого характера</v>
      </c>
      <c r="G252" s="48">
        <f t="shared" si="138"/>
        <v>11418710.719999999</v>
      </c>
      <c r="H252" s="48">
        <f t="shared" si="139"/>
        <v>11418710.719999999</v>
      </c>
      <c r="I252" s="22">
        <v>0</v>
      </c>
      <c r="J252" s="68">
        <v>0</v>
      </c>
      <c r="K252" s="57">
        <v>1567305.15</v>
      </c>
      <c r="L252" s="57">
        <v>1567305.15</v>
      </c>
      <c r="M252" s="22">
        <v>4960524.71</v>
      </c>
      <c r="N252" s="22">
        <v>4960524.71</v>
      </c>
      <c r="O252" s="22">
        <v>4890880.8600000003</v>
      </c>
      <c r="P252" s="22">
        <v>4890880.8600000003</v>
      </c>
      <c r="Q252" s="214" t="s">
        <v>251</v>
      </c>
      <c r="R252" s="166" t="s">
        <v>139</v>
      </c>
      <c r="S252" s="167" t="s">
        <v>8</v>
      </c>
      <c r="T252" s="167" t="s">
        <v>8</v>
      </c>
      <c r="U252" s="167" t="s">
        <v>8</v>
      </c>
      <c r="V252" s="167" t="s">
        <v>8</v>
      </c>
      <c r="W252" s="227">
        <v>18</v>
      </c>
      <c r="X252" s="179">
        <v>18</v>
      </c>
      <c r="Y252" s="166">
        <v>18</v>
      </c>
      <c r="Z252" s="166">
        <v>18</v>
      </c>
    </row>
    <row r="253" spans="1:26" ht="35.25" customHeight="1">
      <c r="A253" s="169"/>
      <c r="B253" s="210"/>
      <c r="C253" s="161"/>
      <c r="D253" s="169"/>
      <c r="E253" s="169"/>
      <c r="F253" s="69" t="str">
        <f>F248</f>
        <v>Иных источников финансирования, предусмотренных законодательством</v>
      </c>
      <c r="G253" s="48">
        <f t="shared" si="138"/>
        <v>0</v>
      </c>
      <c r="H253" s="48">
        <f t="shared" si="139"/>
        <v>0</v>
      </c>
      <c r="I253" s="22">
        <v>0</v>
      </c>
      <c r="J253" s="68">
        <v>0</v>
      </c>
      <c r="K253" s="57">
        <v>0</v>
      </c>
      <c r="L253" s="57">
        <v>0</v>
      </c>
      <c r="M253" s="22">
        <v>0</v>
      </c>
      <c r="N253" s="22">
        <v>0</v>
      </c>
      <c r="O253" s="22">
        <v>0</v>
      </c>
      <c r="P253" s="22">
        <v>0</v>
      </c>
      <c r="Q253" s="214"/>
      <c r="R253" s="167"/>
      <c r="S253" s="167"/>
      <c r="T253" s="167"/>
      <c r="U253" s="167"/>
      <c r="V253" s="167"/>
      <c r="W253" s="227"/>
      <c r="X253" s="179"/>
      <c r="Y253" s="167"/>
      <c r="Z253" s="167"/>
    </row>
    <row r="254" spans="1:26" ht="35.25" customHeight="1">
      <c r="A254" s="169"/>
      <c r="B254" s="211"/>
      <c r="C254" s="161"/>
      <c r="D254" s="169"/>
      <c r="E254" s="169"/>
      <c r="F254" s="69" t="str">
        <f>F249</f>
        <v>Переходящего остатка бюджетных средств</v>
      </c>
      <c r="G254" s="48">
        <f t="shared" si="138"/>
        <v>0</v>
      </c>
      <c r="H254" s="48">
        <f>L254</f>
        <v>0</v>
      </c>
      <c r="I254" s="22">
        <v>0</v>
      </c>
      <c r="J254" s="68">
        <v>0</v>
      </c>
      <c r="K254" s="57">
        <v>0</v>
      </c>
      <c r="L254" s="57">
        <v>0</v>
      </c>
      <c r="M254" s="22">
        <v>0</v>
      </c>
      <c r="N254" s="22">
        <v>0</v>
      </c>
      <c r="O254" s="22">
        <v>0</v>
      </c>
      <c r="P254" s="22">
        <v>0</v>
      </c>
      <c r="Q254" s="214"/>
      <c r="R254" s="168"/>
      <c r="S254" s="168"/>
      <c r="T254" s="168"/>
      <c r="U254" s="168"/>
      <c r="V254" s="168"/>
      <c r="W254" s="229"/>
      <c r="X254" s="179"/>
      <c r="Y254" s="168"/>
      <c r="Z254" s="168"/>
    </row>
    <row r="255" spans="1:26" ht="30.75" customHeight="1">
      <c r="A255" s="299" t="s">
        <v>30</v>
      </c>
      <c r="B255" s="300"/>
      <c r="C255" s="301"/>
      <c r="D255" s="169" t="s">
        <v>290</v>
      </c>
      <c r="E255" s="169" t="s">
        <v>62</v>
      </c>
      <c r="F255" s="34" t="s">
        <v>7</v>
      </c>
      <c r="G255" s="48">
        <f t="shared" ref="G255:H257" si="140">G24+G192+G213+G229+G245</f>
        <v>2574179345.8200002</v>
      </c>
      <c r="H255" s="48">
        <f t="shared" si="140"/>
        <v>2563627653.9900007</v>
      </c>
      <c r="I255" s="47">
        <f t="shared" ref="I255:J259" si="141">I24+I192+I213+I229</f>
        <v>526169954.36000001</v>
      </c>
      <c r="J255" s="47">
        <f t="shared" si="141"/>
        <v>524430473.62</v>
      </c>
      <c r="K255" s="47">
        <f t="shared" ref="K255:N257" si="142">K24+K192+K213+K229+K245</f>
        <v>618281196.38999987</v>
      </c>
      <c r="L255" s="47">
        <f t="shared" si="142"/>
        <v>615692084.92999995</v>
      </c>
      <c r="M255" s="47">
        <f t="shared" si="142"/>
        <v>656201831.70999992</v>
      </c>
      <c r="N255" s="47">
        <f t="shared" si="142"/>
        <v>653488675.07000005</v>
      </c>
      <c r="O255" s="40">
        <f t="shared" ref="O255:P259" si="143">O245+O229+O213+O192+O24</f>
        <v>773526363.36000001</v>
      </c>
      <c r="P255" s="40">
        <f t="shared" si="143"/>
        <v>770016420.36999989</v>
      </c>
      <c r="Q255" s="166" t="s">
        <v>8</v>
      </c>
      <c r="R255" s="166" t="s">
        <v>8</v>
      </c>
      <c r="S255" s="166" t="s">
        <v>8</v>
      </c>
      <c r="T255" s="166" t="s">
        <v>8</v>
      </c>
      <c r="U255" s="169" t="s">
        <v>8</v>
      </c>
      <c r="V255" s="169" t="s">
        <v>8</v>
      </c>
      <c r="W255" s="181" t="s">
        <v>8</v>
      </c>
      <c r="X255" s="169" t="s">
        <v>8</v>
      </c>
      <c r="Y255" s="173" t="s">
        <v>8</v>
      </c>
      <c r="Z255" s="173" t="s">
        <v>8</v>
      </c>
    </row>
    <row r="256" spans="1:26" ht="54.75" customHeight="1">
      <c r="A256" s="302"/>
      <c r="B256" s="303"/>
      <c r="C256" s="304"/>
      <c r="D256" s="169"/>
      <c r="E256" s="169"/>
      <c r="F256" s="34" t="s">
        <v>79</v>
      </c>
      <c r="G256" s="48">
        <f t="shared" si="140"/>
        <v>597658095.13999999</v>
      </c>
      <c r="H256" s="48">
        <f t="shared" si="140"/>
        <v>592871354.33999991</v>
      </c>
      <c r="I256" s="47">
        <f t="shared" si="141"/>
        <v>116472157.23999998</v>
      </c>
      <c r="J256" s="47">
        <f t="shared" si="141"/>
        <v>116339186.04999998</v>
      </c>
      <c r="K256" s="47">
        <f t="shared" si="142"/>
        <v>132553945.12000002</v>
      </c>
      <c r="L256" s="47">
        <f t="shared" si="142"/>
        <v>132528889.68000002</v>
      </c>
      <c r="M256" s="47">
        <f t="shared" si="142"/>
        <v>154780475.82999995</v>
      </c>
      <c r="N256" s="47">
        <f t="shared" si="142"/>
        <v>153305896.01999995</v>
      </c>
      <c r="O256" s="30">
        <f t="shared" si="143"/>
        <v>193851516.95000002</v>
      </c>
      <c r="P256" s="30">
        <f t="shared" si="143"/>
        <v>190697382.58999997</v>
      </c>
      <c r="Q256" s="167"/>
      <c r="R256" s="167"/>
      <c r="S256" s="167"/>
      <c r="T256" s="167"/>
      <c r="U256" s="169"/>
      <c r="V256" s="169"/>
      <c r="W256" s="181"/>
      <c r="X256" s="169"/>
      <c r="Y256" s="174"/>
      <c r="Z256" s="174"/>
    </row>
    <row r="257" spans="1:26" ht="40.5" customHeight="1">
      <c r="A257" s="302"/>
      <c r="B257" s="303"/>
      <c r="C257" s="304"/>
      <c r="D257" s="169"/>
      <c r="E257" s="169"/>
      <c r="F257" s="34" t="s">
        <v>80</v>
      </c>
      <c r="G257" s="48">
        <f t="shared" si="140"/>
        <v>1976521250.6800003</v>
      </c>
      <c r="H257" s="48">
        <f t="shared" si="140"/>
        <v>1970756299.6500001</v>
      </c>
      <c r="I257" s="47">
        <f t="shared" si="141"/>
        <v>409697797.12000006</v>
      </c>
      <c r="J257" s="47">
        <f t="shared" si="141"/>
        <v>408091287.57000005</v>
      </c>
      <c r="K257" s="47">
        <f t="shared" si="142"/>
        <v>485727251.26999992</v>
      </c>
      <c r="L257" s="47">
        <f t="shared" si="142"/>
        <v>483163195.24999988</v>
      </c>
      <c r="M257" s="47">
        <f t="shared" si="142"/>
        <v>501421355.88</v>
      </c>
      <c r="N257" s="47">
        <f t="shared" si="142"/>
        <v>500182779.05000001</v>
      </c>
      <c r="O257" s="30">
        <f t="shared" si="143"/>
        <v>579674846.41000009</v>
      </c>
      <c r="P257" s="30">
        <f t="shared" si="143"/>
        <v>579319037.78000009</v>
      </c>
      <c r="Q257" s="167"/>
      <c r="R257" s="167"/>
      <c r="S257" s="167"/>
      <c r="T257" s="167"/>
      <c r="U257" s="169"/>
      <c r="V257" s="169"/>
      <c r="W257" s="181"/>
      <c r="X257" s="169"/>
      <c r="Y257" s="174"/>
      <c r="Z257" s="174"/>
    </row>
    <row r="258" spans="1:26" ht="42.75" customHeight="1">
      <c r="A258" s="302"/>
      <c r="B258" s="303"/>
      <c r="C258" s="304"/>
      <c r="D258" s="169"/>
      <c r="E258" s="169"/>
      <c r="F258" s="34" t="s">
        <v>81</v>
      </c>
      <c r="G258" s="48">
        <f>G27+G195+G216+G232</f>
        <v>0</v>
      </c>
      <c r="H258" s="48">
        <f>H27+H195+H216+H232</f>
        <v>0</v>
      </c>
      <c r="I258" s="47">
        <f t="shared" si="141"/>
        <v>0</v>
      </c>
      <c r="J258" s="47">
        <f t="shared" si="141"/>
        <v>0</v>
      </c>
      <c r="K258" s="47">
        <f>K27+K195+K216+K232</f>
        <v>0</v>
      </c>
      <c r="L258" s="47">
        <f>L27+L195+L216+L232</f>
        <v>0</v>
      </c>
      <c r="M258" s="47">
        <f>M27+M195+M216+M232+M248</f>
        <v>0</v>
      </c>
      <c r="N258" s="47">
        <f>N27+N195+N216+N232+N248</f>
        <v>0</v>
      </c>
      <c r="O258" s="30">
        <f t="shared" si="143"/>
        <v>0</v>
      </c>
      <c r="P258" s="30">
        <f t="shared" si="143"/>
        <v>0</v>
      </c>
      <c r="Q258" s="167"/>
      <c r="R258" s="167"/>
      <c r="S258" s="167"/>
      <c r="T258" s="167"/>
      <c r="U258" s="169"/>
      <c r="V258" s="169"/>
      <c r="W258" s="181"/>
      <c r="X258" s="169"/>
      <c r="Y258" s="174"/>
      <c r="Z258" s="174"/>
    </row>
    <row r="259" spans="1:26" ht="40.5" customHeight="1">
      <c r="A259" s="305"/>
      <c r="B259" s="306"/>
      <c r="C259" s="307"/>
      <c r="D259" s="169"/>
      <c r="E259" s="169"/>
      <c r="F259" s="34" t="s">
        <v>14</v>
      </c>
      <c r="G259" s="48">
        <f>G28+G196+G217+G233</f>
        <v>0</v>
      </c>
      <c r="H259" s="48">
        <f>H28+H196+H217+H233</f>
        <v>0</v>
      </c>
      <c r="I259" s="47">
        <f t="shared" si="141"/>
        <v>0</v>
      </c>
      <c r="J259" s="47">
        <f t="shared" si="141"/>
        <v>0</v>
      </c>
      <c r="K259" s="47">
        <f>K28+K196+K217+K233</f>
        <v>0</v>
      </c>
      <c r="L259" s="47">
        <f>L28+L196+L217+L233</f>
        <v>0</v>
      </c>
      <c r="M259" s="47">
        <v>0</v>
      </c>
      <c r="N259" s="47">
        <f>N28+N196+N217+N233+N249</f>
        <v>0</v>
      </c>
      <c r="O259" s="30">
        <f t="shared" si="143"/>
        <v>0</v>
      </c>
      <c r="P259" s="30">
        <f t="shared" si="143"/>
        <v>0</v>
      </c>
      <c r="Q259" s="168"/>
      <c r="R259" s="168"/>
      <c r="S259" s="168"/>
      <c r="T259" s="168"/>
      <c r="U259" s="169"/>
      <c r="V259" s="169"/>
      <c r="W259" s="181"/>
      <c r="X259" s="169"/>
      <c r="Y259" s="175"/>
      <c r="Z259" s="175"/>
    </row>
    <row r="260" spans="1:26" s="7" customFormat="1" ht="25.5" customHeight="1">
      <c r="A260" s="185" t="s">
        <v>15</v>
      </c>
      <c r="B260" s="186"/>
      <c r="C260" s="186"/>
      <c r="D260" s="186"/>
      <c r="E260" s="186"/>
      <c r="F260" s="186"/>
      <c r="G260" s="186"/>
      <c r="H260" s="186"/>
      <c r="I260" s="186"/>
      <c r="J260" s="186"/>
      <c r="K260" s="186"/>
      <c r="L260" s="186"/>
      <c r="M260" s="186"/>
      <c r="N260" s="186"/>
      <c r="O260" s="186"/>
      <c r="P260" s="186"/>
      <c r="Q260" s="186"/>
      <c r="R260" s="186"/>
      <c r="S260" s="186"/>
      <c r="T260" s="186"/>
      <c r="U260" s="186"/>
      <c r="V260" s="186"/>
      <c r="W260" s="186"/>
      <c r="X260" s="186"/>
      <c r="Y260" s="186"/>
      <c r="Z260" s="187"/>
    </row>
    <row r="261" spans="1:26" ht="24.75" customHeight="1">
      <c r="A261" s="185" t="s">
        <v>11</v>
      </c>
      <c r="B261" s="186"/>
      <c r="C261" s="186"/>
      <c r="D261" s="186"/>
      <c r="E261" s="186"/>
      <c r="F261" s="186"/>
      <c r="G261" s="186"/>
      <c r="H261" s="186"/>
      <c r="I261" s="186"/>
      <c r="J261" s="186"/>
      <c r="K261" s="186"/>
      <c r="L261" s="186"/>
      <c r="M261" s="186"/>
      <c r="N261" s="186"/>
      <c r="O261" s="186"/>
      <c r="P261" s="186"/>
      <c r="Q261" s="186"/>
      <c r="R261" s="186"/>
      <c r="S261" s="186"/>
      <c r="T261" s="186"/>
      <c r="U261" s="186"/>
      <c r="V261" s="186"/>
      <c r="W261" s="186"/>
      <c r="X261" s="186"/>
      <c r="Y261" s="186"/>
      <c r="Z261" s="187"/>
    </row>
    <row r="262" spans="1:26" ht="29.25" customHeight="1">
      <c r="A262" s="185" t="s">
        <v>23</v>
      </c>
      <c r="B262" s="186"/>
      <c r="C262" s="186"/>
      <c r="D262" s="186"/>
      <c r="E262" s="186"/>
      <c r="F262" s="186"/>
      <c r="G262" s="186"/>
      <c r="H262" s="186"/>
      <c r="I262" s="186"/>
      <c r="J262" s="186"/>
      <c r="K262" s="186"/>
      <c r="L262" s="186"/>
      <c r="M262" s="186"/>
      <c r="N262" s="186"/>
      <c r="O262" s="186"/>
      <c r="P262" s="186"/>
      <c r="Q262" s="186"/>
      <c r="R262" s="186"/>
      <c r="S262" s="186"/>
      <c r="T262" s="186"/>
      <c r="U262" s="186"/>
      <c r="V262" s="186"/>
      <c r="W262" s="186"/>
      <c r="X262" s="186"/>
      <c r="Y262" s="186"/>
      <c r="Z262" s="187"/>
    </row>
    <row r="263" spans="1:26" ht="17.5" customHeight="1">
      <c r="A263" s="185" t="s">
        <v>22</v>
      </c>
      <c r="B263" s="186"/>
      <c r="C263" s="186"/>
      <c r="D263" s="186"/>
      <c r="E263" s="186"/>
      <c r="F263" s="186"/>
      <c r="G263" s="186"/>
      <c r="H263" s="186"/>
      <c r="I263" s="186"/>
      <c r="J263" s="186"/>
      <c r="K263" s="186"/>
      <c r="L263" s="186"/>
      <c r="M263" s="186"/>
      <c r="N263" s="186"/>
      <c r="O263" s="186"/>
      <c r="P263" s="186"/>
      <c r="Q263" s="186"/>
      <c r="R263" s="186"/>
      <c r="S263" s="186"/>
      <c r="T263" s="186"/>
      <c r="U263" s="186"/>
      <c r="V263" s="186"/>
      <c r="W263" s="186"/>
      <c r="X263" s="186"/>
      <c r="Y263" s="186"/>
      <c r="Z263" s="187"/>
    </row>
    <row r="264" spans="1:26" s="8" customFormat="1" ht="33" customHeight="1">
      <c r="A264" s="113" t="s">
        <v>61</v>
      </c>
      <c r="B264" s="185" t="s">
        <v>28</v>
      </c>
      <c r="C264" s="186"/>
      <c r="D264" s="186"/>
      <c r="E264" s="186"/>
      <c r="F264" s="186"/>
      <c r="G264" s="186"/>
      <c r="H264" s="186"/>
      <c r="I264" s="186"/>
      <c r="J264" s="186"/>
      <c r="K264" s="186"/>
      <c r="L264" s="186"/>
      <c r="M264" s="186"/>
      <c r="N264" s="186"/>
      <c r="O264" s="186"/>
      <c r="P264" s="186"/>
      <c r="Q264" s="186"/>
      <c r="R264" s="186"/>
      <c r="S264" s="186"/>
      <c r="T264" s="186"/>
      <c r="U264" s="186"/>
      <c r="V264" s="186"/>
      <c r="W264" s="186"/>
      <c r="X264" s="186"/>
      <c r="Y264" s="186"/>
      <c r="Z264" s="187"/>
    </row>
    <row r="265" spans="1:26" s="8" customFormat="1" ht="33" customHeight="1">
      <c r="A265" s="174" t="s">
        <v>59</v>
      </c>
      <c r="B265" s="191" t="s">
        <v>155</v>
      </c>
      <c r="C265" s="295"/>
      <c r="D265" s="175" t="s">
        <v>290</v>
      </c>
      <c r="E265" s="175" t="s">
        <v>62</v>
      </c>
      <c r="F265" s="60" t="s">
        <v>7</v>
      </c>
      <c r="G265" s="61">
        <f>I265+K265+M265+O265</f>
        <v>69357046</v>
      </c>
      <c r="H265" s="61">
        <f>J265+L265+N265+P265</f>
        <v>67002736.109999999</v>
      </c>
      <c r="I265" s="53">
        <f>I267</f>
        <v>15735231</v>
      </c>
      <c r="J265" s="53">
        <f>SUM(J266:J269)</f>
        <v>15100587.48</v>
      </c>
      <c r="K265" s="53">
        <f>K270+K275+K280+K285</f>
        <v>15510461</v>
      </c>
      <c r="L265" s="53">
        <f>L270+L275+L280+L285</f>
        <v>15409075.43</v>
      </c>
      <c r="M265" s="53">
        <f t="shared" ref="M265:N265" si="144">M270+M275+M280+M285</f>
        <v>19519283</v>
      </c>
      <c r="N265" s="53">
        <f t="shared" si="144"/>
        <v>19056965.199999999</v>
      </c>
      <c r="O265" s="32">
        <f>O270+O275+O280+O285</f>
        <v>18592071</v>
      </c>
      <c r="P265" s="32">
        <f>P270+P275+P280+P285</f>
        <v>17436108</v>
      </c>
      <c r="Q265" s="167" t="s">
        <v>8</v>
      </c>
      <c r="R265" s="167" t="s">
        <v>8</v>
      </c>
      <c r="S265" s="167" t="s">
        <v>8</v>
      </c>
      <c r="T265" s="167" t="s">
        <v>8</v>
      </c>
      <c r="U265" s="168" t="s">
        <v>8</v>
      </c>
      <c r="V265" s="168" t="s">
        <v>8</v>
      </c>
      <c r="W265" s="229" t="s">
        <v>8</v>
      </c>
      <c r="X265" s="179" t="s">
        <v>8</v>
      </c>
      <c r="Y265" s="166" t="s">
        <v>8</v>
      </c>
      <c r="Z265" s="166" t="s">
        <v>8</v>
      </c>
    </row>
    <row r="266" spans="1:26" s="9" customFormat="1" ht="53.25" customHeight="1">
      <c r="A266" s="293"/>
      <c r="B266" s="296"/>
      <c r="C266" s="295"/>
      <c r="D266" s="169"/>
      <c r="E266" s="169"/>
      <c r="F266" s="34" t="s">
        <v>79</v>
      </c>
      <c r="G266" s="61">
        <f t="shared" ref="G266:G269" si="145">I266+K266+M266+O266</f>
        <v>0</v>
      </c>
      <c r="H266" s="61">
        <f t="shared" ref="H266:H269" si="146">J266+L266+N266+P266</f>
        <v>0</v>
      </c>
      <c r="I266" s="32">
        <v>0</v>
      </c>
      <c r="J266" s="32">
        <f>+J271+J276+J281+J286</f>
        <v>0</v>
      </c>
      <c r="K266" s="53">
        <f t="shared" ref="K266:P269" si="147">K271+K276+K281+K286</f>
        <v>0</v>
      </c>
      <c r="L266" s="53">
        <f t="shared" si="147"/>
        <v>0</v>
      </c>
      <c r="M266" s="53">
        <f t="shared" si="147"/>
        <v>0</v>
      </c>
      <c r="N266" s="53">
        <f t="shared" si="147"/>
        <v>0</v>
      </c>
      <c r="O266" s="32">
        <f t="shared" si="147"/>
        <v>0</v>
      </c>
      <c r="P266" s="32">
        <f t="shared" si="147"/>
        <v>0</v>
      </c>
      <c r="Q266" s="231"/>
      <c r="R266" s="231"/>
      <c r="S266" s="231"/>
      <c r="T266" s="231"/>
      <c r="U266" s="179"/>
      <c r="V266" s="179"/>
      <c r="W266" s="185"/>
      <c r="X266" s="179"/>
      <c r="Y266" s="167"/>
      <c r="Z266" s="167"/>
    </row>
    <row r="267" spans="1:26" s="9" customFormat="1" ht="36.75" customHeight="1">
      <c r="A267" s="293"/>
      <c r="B267" s="296"/>
      <c r="C267" s="295"/>
      <c r="D267" s="169"/>
      <c r="E267" s="169"/>
      <c r="F267" s="34" t="s">
        <v>80</v>
      </c>
      <c r="G267" s="61">
        <f t="shared" si="145"/>
        <v>69357046</v>
      </c>
      <c r="H267" s="61">
        <f t="shared" si="146"/>
        <v>67002736.109999999</v>
      </c>
      <c r="I267" s="32">
        <f>I272+I277+I282+I287</f>
        <v>15735231</v>
      </c>
      <c r="J267" s="32">
        <f>+J272+J277+J282+J287</f>
        <v>15100587.48</v>
      </c>
      <c r="K267" s="53">
        <f t="shared" si="147"/>
        <v>15510461</v>
      </c>
      <c r="L267" s="53">
        <f t="shared" si="147"/>
        <v>15409075.43</v>
      </c>
      <c r="M267" s="53">
        <f>M272+M277+M282+M287</f>
        <v>19519283</v>
      </c>
      <c r="N267" s="53">
        <f t="shared" si="147"/>
        <v>19056965.199999999</v>
      </c>
      <c r="O267" s="32">
        <f t="shared" si="147"/>
        <v>18592071</v>
      </c>
      <c r="P267" s="32">
        <f t="shared" si="147"/>
        <v>17436108</v>
      </c>
      <c r="Q267" s="231"/>
      <c r="R267" s="231"/>
      <c r="S267" s="231"/>
      <c r="T267" s="231"/>
      <c r="U267" s="179"/>
      <c r="V267" s="179"/>
      <c r="W267" s="185"/>
      <c r="X267" s="179"/>
      <c r="Y267" s="167"/>
      <c r="Z267" s="167"/>
    </row>
    <row r="268" spans="1:26" s="9" customFormat="1" ht="36.75" customHeight="1">
      <c r="A268" s="293"/>
      <c r="B268" s="296"/>
      <c r="C268" s="295"/>
      <c r="D268" s="169"/>
      <c r="E268" s="169"/>
      <c r="F268" s="34" t="s">
        <v>81</v>
      </c>
      <c r="G268" s="61">
        <f t="shared" si="145"/>
        <v>0</v>
      </c>
      <c r="H268" s="61">
        <f t="shared" si="146"/>
        <v>0</v>
      </c>
      <c r="I268" s="32">
        <f>I273+I278+I283+I288</f>
        <v>0</v>
      </c>
      <c r="J268" s="32">
        <f>+J273+J278+J283+J288</f>
        <v>0</v>
      </c>
      <c r="K268" s="53">
        <f>K273+K278+K283+K288</f>
        <v>0</v>
      </c>
      <c r="L268" s="53">
        <f>L273+L278+L283+L288</f>
        <v>0</v>
      </c>
      <c r="M268" s="53">
        <f t="shared" ref="M268:P268" si="148">M273+M278+M283+M288</f>
        <v>0</v>
      </c>
      <c r="N268" s="53">
        <f t="shared" si="148"/>
        <v>0</v>
      </c>
      <c r="O268" s="32">
        <f t="shared" si="148"/>
        <v>0</v>
      </c>
      <c r="P268" s="32">
        <f t="shared" si="148"/>
        <v>0</v>
      </c>
      <c r="Q268" s="231"/>
      <c r="R268" s="231"/>
      <c r="S268" s="231"/>
      <c r="T268" s="231"/>
      <c r="U268" s="179"/>
      <c r="V268" s="179"/>
      <c r="W268" s="185"/>
      <c r="X268" s="179"/>
      <c r="Y268" s="167"/>
      <c r="Z268" s="167"/>
    </row>
    <row r="269" spans="1:26" s="9" customFormat="1" ht="33" customHeight="1">
      <c r="A269" s="294"/>
      <c r="B269" s="297"/>
      <c r="C269" s="298"/>
      <c r="D269" s="169"/>
      <c r="E269" s="169"/>
      <c r="F269" s="36" t="s">
        <v>14</v>
      </c>
      <c r="G269" s="61">
        <f t="shared" si="145"/>
        <v>0</v>
      </c>
      <c r="H269" s="61">
        <f t="shared" si="146"/>
        <v>0</v>
      </c>
      <c r="I269" s="32">
        <f>I274+I279+I284+I289</f>
        <v>0</v>
      </c>
      <c r="J269" s="32">
        <f>+J274+J279+J284+J289</f>
        <v>0</v>
      </c>
      <c r="K269" s="53">
        <f t="shared" si="147"/>
        <v>0</v>
      </c>
      <c r="L269" s="53">
        <f t="shared" si="147"/>
        <v>0</v>
      </c>
      <c r="M269" s="53">
        <f t="shared" si="147"/>
        <v>0</v>
      </c>
      <c r="N269" s="53">
        <f t="shared" si="147"/>
        <v>0</v>
      </c>
      <c r="O269" s="32">
        <f t="shared" si="147"/>
        <v>0</v>
      </c>
      <c r="P269" s="32">
        <f t="shared" si="147"/>
        <v>0</v>
      </c>
      <c r="Q269" s="232"/>
      <c r="R269" s="232"/>
      <c r="S269" s="232"/>
      <c r="T269" s="232"/>
      <c r="U269" s="179"/>
      <c r="V269" s="179"/>
      <c r="W269" s="185"/>
      <c r="X269" s="179"/>
      <c r="Y269" s="168"/>
      <c r="Z269" s="168"/>
    </row>
    <row r="270" spans="1:26" ht="27.75" customHeight="1">
      <c r="A270" s="173" t="s">
        <v>39</v>
      </c>
      <c r="B270" s="189" t="s">
        <v>151</v>
      </c>
      <c r="C270" s="190"/>
      <c r="D270" s="175" t="s">
        <v>290</v>
      </c>
      <c r="E270" s="169" t="s">
        <v>62</v>
      </c>
      <c r="F270" s="159" t="s">
        <v>7</v>
      </c>
      <c r="G270" s="32">
        <f>I270+K270+M270+O270</f>
        <v>11586124</v>
      </c>
      <c r="H270" s="32">
        <f>J270+L270+N270+P270</f>
        <v>10965093.209999999</v>
      </c>
      <c r="I270" s="165">
        <f>I272</f>
        <v>3234154</v>
      </c>
      <c r="J270" s="165">
        <f>SUM(J271:J274)</f>
        <v>3004009.28</v>
      </c>
      <c r="K270" s="165">
        <f>K272</f>
        <v>2621476</v>
      </c>
      <c r="L270" s="165">
        <f>L272</f>
        <v>2520097.61</v>
      </c>
      <c r="M270" s="165">
        <f t="shared" ref="M270:N270" si="149">M272</f>
        <v>2589745</v>
      </c>
      <c r="N270" s="165">
        <f t="shared" si="149"/>
        <v>2560941.17</v>
      </c>
      <c r="O270" s="165">
        <f>O272</f>
        <v>3140749</v>
      </c>
      <c r="P270" s="165">
        <f>P272</f>
        <v>2880045.15</v>
      </c>
      <c r="Q270" s="214" t="s">
        <v>86</v>
      </c>
      <c r="R270" s="179" t="s">
        <v>5</v>
      </c>
      <c r="S270" s="166">
        <v>100</v>
      </c>
      <c r="T270" s="200">
        <v>100</v>
      </c>
      <c r="U270" s="200">
        <v>100</v>
      </c>
      <c r="V270" s="200">
        <v>96</v>
      </c>
      <c r="W270" s="199">
        <v>100</v>
      </c>
      <c r="X270" s="200">
        <v>99</v>
      </c>
      <c r="Y270" s="182">
        <v>100</v>
      </c>
      <c r="Z270" s="182">
        <v>99</v>
      </c>
    </row>
    <row r="271" spans="1:26" ht="51.75" customHeight="1">
      <c r="A271" s="174"/>
      <c r="B271" s="191"/>
      <c r="C271" s="192"/>
      <c r="D271" s="169"/>
      <c r="E271" s="169"/>
      <c r="F271" s="159" t="s">
        <v>79</v>
      </c>
      <c r="G271" s="32">
        <f t="shared" ref="G271:G274" si="150">I271+K271+M271+O271</f>
        <v>0</v>
      </c>
      <c r="H271" s="32">
        <f t="shared" ref="H271:H274" si="151">J271+L271+N271+P271</f>
        <v>0</v>
      </c>
      <c r="I271" s="165">
        <v>0</v>
      </c>
      <c r="J271" s="165">
        <v>0</v>
      </c>
      <c r="K271" s="165">
        <v>0</v>
      </c>
      <c r="L271" s="165">
        <v>0</v>
      </c>
      <c r="M271" s="165">
        <v>0</v>
      </c>
      <c r="N271" s="165">
        <v>0</v>
      </c>
      <c r="O271" s="165">
        <v>0</v>
      </c>
      <c r="P271" s="165">
        <v>0</v>
      </c>
      <c r="Q271" s="214"/>
      <c r="R271" s="179"/>
      <c r="S271" s="167"/>
      <c r="T271" s="200"/>
      <c r="U271" s="200"/>
      <c r="V271" s="200"/>
      <c r="W271" s="199"/>
      <c r="X271" s="200"/>
      <c r="Y271" s="183"/>
      <c r="Z271" s="183"/>
    </row>
    <row r="272" spans="1:26" ht="36.75" customHeight="1">
      <c r="A272" s="174"/>
      <c r="B272" s="191"/>
      <c r="C272" s="192"/>
      <c r="D272" s="169"/>
      <c r="E272" s="169"/>
      <c r="F272" s="159" t="s">
        <v>80</v>
      </c>
      <c r="G272" s="32">
        <f t="shared" si="150"/>
        <v>11586124</v>
      </c>
      <c r="H272" s="32">
        <f t="shared" si="151"/>
        <v>10965093.209999999</v>
      </c>
      <c r="I272" s="165">
        <v>3234154</v>
      </c>
      <c r="J272" s="165">
        <v>3004009.28</v>
      </c>
      <c r="K272" s="165">
        <v>2621476</v>
      </c>
      <c r="L272" s="165">
        <v>2520097.61</v>
      </c>
      <c r="M272" s="165">
        <v>2589745</v>
      </c>
      <c r="N272" s="165">
        <v>2560941.17</v>
      </c>
      <c r="O272" s="165">
        <v>3140749</v>
      </c>
      <c r="P272" s="165">
        <v>2880045.15</v>
      </c>
      <c r="Q272" s="214"/>
      <c r="R272" s="179"/>
      <c r="S272" s="167"/>
      <c r="T272" s="200"/>
      <c r="U272" s="200"/>
      <c r="V272" s="200"/>
      <c r="W272" s="199"/>
      <c r="X272" s="200"/>
      <c r="Y272" s="183"/>
      <c r="Z272" s="183"/>
    </row>
    <row r="273" spans="1:26" ht="42" customHeight="1">
      <c r="A273" s="174"/>
      <c r="B273" s="191"/>
      <c r="C273" s="192"/>
      <c r="D273" s="169"/>
      <c r="E273" s="169"/>
      <c r="F273" s="159" t="s">
        <v>81</v>
      </c>
      <c r="G273" s="32">
        <f t="shared" si="150"/>
        <v>0</v>
      </c>
      <c r="H273" s="32">
        <f t="shared" si="151"/>
        <v>0</v>
      </c>
      <c r="I273" s="165">
        <v>0</v>
      </c>
      <c r="J273" s="165">
        <v>0</v>
      </c>
      <c r="K273" s="165">
        <v>0</v>
      </c>
      <c r="L273" s="165">
        <v>0</v>
      </c>
      <c r="M273" s="165">
        <v>0</v>
      </c>
      <c r="N273" s="165">
        <v>0</v>
      </c>
      <c r="O273" s="165">
        <v>0</v>
      </c>
      <c r="P273" s="165">
        <v>0</v>
      </c>
      <c r="Q273" s="214"/>
      <c r="R273" s="179"/>
      <c r="S273" s="167"/>
      <c r="T273" s="200"/>
      <c r="U273" s="200"/>
      <c r="V273" s="200"/>
      <c r="W273" s="199"/>
      <c r="X273" s="200"/>
      <c r="Y273" s="183"/>
      <c r="Z273" s="183"/>
    </row>
    <row r="274" spans="1:26" ht="36" customHeight="1">
      <c r="A274" s="174"/>
      <c r="B274" s="193"/>
      <c r="C274" s="194"/>
      <c r="D274" s="169"/>
      <c r="E274" s="169"/>
      <c r="F274" s="159" t="s">
        <v>14</v>
      </c>
      <c r="G274" s="32">
        <f t="shared" si="150"/>
        <v>0</v>
      </c>
      <c r="H274" s="32">
        <f t="shared" si="151"/>
        <v>0</v>
      </c>
      <c r="I274" s="165">
        <v>0</v>
      </c>
      <c r="J274" s="165">
        <v>0</v>
      </c>
      <c r="K274" s="165">
        <v>0</v>
      </c>
      <c r="L274" s="165">
        <v>0</v>
      </c>
      <c r="M274" s="165">
        <v>0</v>
      </c>
      <c r="N274" s="165">
        <v>0</v>
      </c>
      <c r="O274" s="165">
        <v>0</v>
      </c>
      <c r="P274" s="165">
        <v>0</v>
      </c>
      <c r="Q274" s="214"/>
      <c r="R274" s="179"/>
      <c r="S274" s="168"/>
      <c r="T274" s="200"/>
      <c r="U274" s="200"/>
      <c r="V274" s="200"/>
      <c r="W274" s="199"/>
      <c r="X274" s="200"/>
      <c r="Y274" s="184"/>
      <c r="Z274" s="184"/>
    </row>
    <row r="275" spans="1:26" ht="26.25" customHeight="1">
      <c r="A275" s="169" t="s">
        <v>40</v>
      </c>
      <c r="B275" s="189" t="s">
        <v>156</v>
      </c>
      <c r="C275" s="190"/>
      <c r="D275" s="175" t="s">
        <v>290</v>
      </c>
      <c r="E275" s="169" t="s">
        <v>62</v>
      </c>
      <c r="F275" s="159" t="s">
        <v>7</v>
      </c>
      <c r="G275" s="32">
        <f>I275+K275+M275+O275</f>
        <v>15227741</v>
      </c>
      <c r="H275" s="32">
        <f>J275+L275+N275+P275</f>
        <v>14514914.830000002</v>
      </c>
      <c r="I275" s="165">
        <f>I277</f>
        <v>3649494</v>
      </c>
      <c r="J275" s="165">
        <f>SUM(J276:J279)</f>
        <v>3515564.36</v>
      </c>
      <c r="K275" s="165">
        <f>K277</f>
        <v>3320509</v>
      </c>
      <c r="L275" s="165">
        <f>L277</f>
        <v>3320505.77</v>
      </c>
      <c r="M275" s="165">
        <f t="shared" ref="M275:N275" si="152">M277</f>
        <v>4458241</v>
      </c>
      <c r="N275" s="165">
        <f t="shared" si="152"/>
        <v>4219425.74</v>
      </c>
      <c r="O275" s="165">
        <f>O277</f>
        <v>3799497</v>
      </c>
      <c r="P275" s="165">
        <f>P277</f>
        <v>3459418.96</v>
      </c>
      <c r="Q275" s="214" t="s">
        <v>56</v>
      </c>
      <c r="R275" s="179" t="s">
        <v>5</v>
      </c>
      <c r="S275" s="166">
        <v>100</v>
      </c>
      <c r="T275" s="200">
        <v>100</v>
      </c>
      <c r="U275" s="200">
        <v>100</v>
      </c>
      <c r="V275" s="200">
        <v>99</v>
      </c>
      <c r="W275" s="199">
        <v>100</v>
      </c>
      <c r="X275" s="200">
        <v>99</v>
      </c>
      <c r="Y275" s="182">
        <v>100</v>
      </c>
      <c r="Z275" s="182">
        <v>99</v>
      </c>
    </row>
    <row r="276" spans="1:26" ht="52.5" customHeight="1">
      <c r="A276" s="169"/>
      <c r="B276" s="191"/>
      <c r="C276" s="192"/>
      <c r="D276" s="169"/>
      <c r="E276" s="169"/>
      <c r="F276" s="159" t="s">
        <v>79</v>
      </c>
      <c r="G276" s="32">
        <f t="shared" ref="G276:G279" si="153">I276+K276+M276+O276</f>
        <v>0</v>
      </c>
      <c r="H276" s="32">
        <f t="shared" ref="H276:H277" si="154">J276+L276+N276+P276</f>
        <v>0</v>
      </c>
      <c r="I276" s="165">
        <v>0</v>
      </c>
      <c r="J276" s="165">
        <v>0</v>
      </c>
      <c r="K276" s="165">
        <v>0</v>
      </c>
      <c r="L276" s="165">
        <v>0</v>
      </c>
      <c r="M276" s="165">
        <v>0</v>
      </c>
      <c r="N276" s="165">
        <v>0</v>
      </c>
      <c r="O276" s="165">
        <v>0</v>
      </c>
      <c r="P276" s="165">
        <v>0</v>
      </c>
      <c r="Q276" s="214"/>
      <c r="R276" s="179"/>
      <c r="S276" s="167"/>
      <c r="T276" s="200"/>
      <c r="U276" s="200"/>
      <c r="V276" s="200"/>
      <c r="W276" s="199"/>
      <c r="X276" s="200"/>
      <c r="Y276" s="183"/>
      <c r="Z276" s="183"/>
    </row>
    <row r="277" spans="1:26" ht="39" customHeight="1">
      <c r="A277" s="169"/>
      <c r="B277" s="191"/>
      <c r="C277" s="192"/>
      <c r="D277" s="169"/>
      <c r="E277" s="169"/>
      <c r="F277" s="159" t="s">
        <v>80</v>
      </c>
      <c r="G277" s="32">
        <f t="shared" si="153"/>
        <v>15227741</v>
      </c>
      <c r="H277" s="32">
        <f t="shared" si="154"/>
        <v>14514914.830000002</v>
      </c>
      <c r="I277" s="165">
        <v>3649494</v>
      </c>
      <c r="J277" s="165">
        <v>3515564.36</v>
      </c>
      <c r="K277" s="165">
        <v>3320509</v>
      </c>
      <c r="L277" s="165">
        <v>3320505.77</v>
      </c>
      <c r="M277" s="165">
        <v>4458241</v>
      </c>
      <c r="N277" s="165">
        <v>4219425.74</v>
      </c>
      <c r="O277" s="165">
        <v>3799497</v>
      </c>
      <c r="P277" s="165">
        <v>3459418.96</v>
      </c>
      <c r="Q277" s="214"/>
      <c r="R277" s="179"/>
      <c r="S277" s="167"/>
      <c r="T277" s="200"/>
      <c r="U277" s="200"/>
      <c r="V277" s="200"/>
      <c r="W277" s="199"/>
      <c r="X277" s="200"/>
      <c r="Y277" s="183"/>
      <c r="Z277" s="183"/>
    </row>
    <row r="278" spans="1:26" ht="46.5" customHeight="1">
      <c r="A278" s="169"/>
      <c r="B278" s="191"/>
      <c r="C278" s="192"/>
      <c r="D278" s="169"/>
      <c r="E278" s="169"/>
      <c r="F278" s="159" t="s">
        <v>81</v>
      </c>
      <c r="G278" s="32">
        <f t="shared" si="153"/>
        <v>0</v>
      </c>
      <c r="H278" s="19">
        <f t="shared" ref="H278:H279" si="155">SUM(J278:J278)</f>
        <v>0</v>
      </c>
      <c r="I278" s="165">
        <v>0</v>
      </c>
      <c r="J278" s="165">
        <v>0</v>
      </c>
      <c r="K278" s="165">
        <v>0</v>
      </c>
      <c r="L278" s="165">
        <v>0</v>
      </c>
      <c r="M278" s="165">
        <v>0</v>
      </c>
      <c r="N278" s="165">
        <v>0</v>
      </c>
      <c r="O278" s="165">
        <v>0</v>
      </c>
      <c r="P278" s="165">
        <v>0</v>
      </c>
      <c r="Q278" s="214"/>
      <c r="R278" s="179"/>
      <c r="S278" s="167"/>
      <c r="T278" s="200"/>
      <c r="U278" s="200"/>
      <c r="V278" s="200"/>
      <c r="W278" s="199"/>
      <c r="X278" s="200"/>
      <c r="Y278" s="183"/>
      <c r="Z278" s="183"/>
    </row>
    <row r="279" spans="1:26" ht="32.25" customHeight="1">
      <c r="A279" s="169"/>
      <c r="B279" s="193"/>
      <c r="C279" s="194"/>
      <c r="D279" s="169"/>
      <c r="E279" s="169"/>
      <c r="F279" s="159" t="s">
        <v>14</v>
      </c>
      <c r="G279" s="32">
        <f t="shared" si="153"/>
        <v>0</v>
      </c>
      <c r="H279" s="19">
        <f t="shared" si="155"/>
        <v>0</v>
      </c>
      <c r="I279" s="165">
        <v>0</v>
      </c>
      <c r="J279" s="165">
        <v>0</v>
      </c>
      <c r="K279" s="165">
        <v>0</v>
      </c>
      <c r="L279" s="165">
        <v>0</v>
      </c>
      <c r="M279" s="165">
        <v>0</v>
      </c>
      <c r="N279" s="165">
        <v>0</v>
      </c>
      <c r="O279" s="165">
        <v>0</v>
      </c>
      <c r="P279" s="165">
        <v>0</v>
      </c>
      <c r="Q279" s="214"/>
      <c r="R279" s="179"/>
      <c r="S279" s="168"/>
      <c r="T279" s="200"/>
      <c r="U279" s="200"/>
      <c r="V279" s="200"/>
      <c r="W279" s="199"/>
      <c r="X279" s="200"/>
      <c r="Y279" s="184"/>
      <c r="Z279" s="184"/>
    </row>
    <row r="280" spans="1:26" ht="27.75" customHeight="1">
      <c r="A280" s="169" t="s">
        <v>41</v>
      </c>
      <c r="B280" s="189" t="s">
        <v>157</v>
      </c>
      <c r="C280" s="190"/>
      <c r="D280" s="175" t="s">
        <v>290</v>
      </c>
      <c r="E280" s="169" t="s">
        <v>62</v>
      </c>
      <c r="F280" s="159" t="s">
        <v>7</v>
      </c>
      <c r="G280" s="32">
        <f>G282</f>
        <v>30362467</v>
      </c>
      <c r="H280" s="32">
        <f t="shared" ref="H280:N280" si="156">H282</f>
        <v>29342014.07</v>
      </c>
      <c r="I280" s="163">
        <f t="shared" si="156"/>
        <v>6678684</v>
      </c>
      <c r="J280" s="163">
        <f t="shared" si="156"/>
        <v>6408114.8399999999</v>
      </c>
      <c r="K280" s="163">
        <f t="shared" si="156"/>
        <v>7169864</v>
      </c>
      <c r="L280" s="163">
        <f t="shared" si="156"/>
        <v>7169860.0499999998</v>
      </c>
      <c r="M280" s="163">
        <f t="shared" si="156"/>
        <v>8830750</v>
      </c>
      <c r="N280" s="163">
        <f t="shared" si="156"/>
        <v>8636051.2899999991</v>
      </c>
      <c r="O280" s="163">
        <f>O282</f>
        <v>7683169</v>
      </c>
      <c r="P280" s="163">
        <f>P282</f>
        <v>7127987.8899999997</v>
      </c>
      <c r="Q280" s="209" t="s">
        <v>57</v>
      </c>
      <c r="R280" s="179" t="s">
        <v>5</v>
      </c>
      <c r="S280" s="166">
        <v>100</v>
      </c>
      <c r="T280" s="200">
        <v>100</v>
      </c>
      <c r="U280" s="200">
        <v>100</v>
      </c>
      <c r="V280" s="200">
        <v>100</v>
      </c>
      <c r="W280" s="199">
        <v>100</v>
      </c>
      <c r="X280" s="200">
        <v>99</v>
      </c>
      <c r="Y280" s="182">
        <v>100</v>
      </c>
      <c r="Z280" s="182">
        <v>99</v>
      </c>
    </row>
    <row r="281" spans="1:26" ht="58.5" customHeight="1">
      <c r="A281" s="169"/>
      <c r="B281" s="191"/>
      <c r="C281" s="192"/>
      <c r="D281" s="169"/>
      <c r="E281" s="169"/>
      <c r="F281" s="159" t="s">
        <v>79</v>
      </c>
      <c r="G281" s="32">
        <v>0</v>
      </c>
      <c r="H281" s="19">
        <f t="shared" ref="H281:H289" si="157">SUM(J281:J281)</f>
        <v>0</v>
      </c>
      <c r="I281" s="165">
        <v>0</v>
      </c>
      <c r="J281" s="165">
        <v>0</v>
      </c>
      <c r="K281" s="165">
        <v>0</v>
      </c>
      <c r="L281" s="165">
        <v>0</v>
      </c>
      <c r="M281" s="165">
        <v>0</v>
      </c>
      <c r="N281" s="165">
        <v>0</v>
      </c>
      <c r="O281" s="164">
        <v>0</v>
      </c>
      <c r="P281" s="164">
        <v>0</v>
      </c>
      <c r="Q281" s="210"/>
      <c r="R281" s="179"/>
      <c r="S281" s="167"/>
      <c r="T281" s="200"/>
      <c r="U281" s="200"/>
      <c r="V281" s="200"/>
      <c r="W281" s="199"/>
      <c r="X281" s="200"/>
      <c r="Y281" s="183"/>
      <c r="Z281" s="183"/>
    </row>
    <row r="282" spans="1:26" ht="31">
      <c r="A282" s="169"/>
      <c r="B282" s="191"/>
      <c r="C282" s="192"/>
      <c r="D282" s="169"/>
      <c r="E282" s="169"/>
      <c r="F282" s="159" t="s">
        <v>80</v>
      </c>
      <c r="G282" s="32">
        <f>I282+K282+M282+O282</f>
        <v>30362467</v>
      </c>
      <c r="H282" s="32">
        <f>J282+L282+N282+P282</f>
        <v>29342014.07</v>
      </c>
      <c r="I282" s="165">
        <v>6678684</v>
      </c>
      <c r="J282" s="165">
        <v>6408114.8399999999</v>
      </c>
      <c r="K282" s="165">
        <v>7169864</v>
      </c>
      <c r="L282" s="165">
        <v>7169860.0499999998</v>
      </c>
      <c r="M282" s="164">
        <v>8830750</v>
      </c>
      <c r="N282" s="164">
        <v>8636051.2899999991</v>
      </c>
      <c r="O282" s="164">
        <v>7683169</v>
      </c>
      <c r="P282" s="164">
        <v>7127987.8899999997</v>
      </c>
      <c r="Q282" s="210"/>
      <c r="R282" s="179"/>
      <c r="S282" s="167"/>
      <c r="T282" s="200"/>
      <c r="U282" s="200"/>
      <c r="V282" s="200"/>
      <c r="W282" s="199"/>
      <c r="X282" s="200"/>
      <c r="Y282" s="183"/>
      <c r="Z282" s="183"/>
    </row>
    <row r="283" spans="1:26" ht="46.5" customHeight="1">
      <c r="A283" s="169"/>
      <c r="B283" s="191"/>
      <c r="C283" s="192"/>
      <c r="D283" s="169"/>
      <c r="E283" s="169"/>
      <c r="F283" s="159" t="s">
        <v>81</v>
      </c>
      <c r="G283" s="32">
        <v>0</v>
      </c>
      <c r="H283" s="19">
        <f t="shared" si="157"/>
        <v>0</v>
      </c>
      <c r="I283" s="165">
        <v>0</v>
      </c>
      <c r="J283" s="165">
        <v>0</v>
      </c>
      <c r="K283" s="165">
        <v>0</v>
      </c>
      <c r="L283" s="165">
        <v>0</v>
      </c>
      <c r="M283" s="165">
        <v>0</v>
      </c>
      <c r="N283" s="165">
        <v>0</v>
      </c>
      <c r="O283" s="164">
        <v>0</v>
      </c>
      <c r="P283" s="164">
        <v>0</v>
      </c>
      <c r="Q283" s="210"/>
      <c r="R283" s="179"/>
      <c r="S283" s="167"/>
      <c r="T283" s="200"/>
      <c r="U283" s="200"/>
      <c r="V283" s="200"/>
      <c r="W283" s="199"/>
      <c r="X283" s="200"/>
      <c r="Y283" s="183"/>
      <c r="Z283" s="183"/>
    </row>
    <row r="284" spans="1:26" ht="40.5" customHeight="1">
      <c r="A284" s="173"/>
      <c r="B284" s="193"/>
      <c r="C284" s="194"/>
      <c r="D284" s="169"/>
      <c r="E284" s="169"/>
      <c r="F284" s="159" t="s">
        <v>14</v>
      </c>
      <c r="G284" s="32">
        <v>0</v>
      </c>
      <c r="H284" s="19">
        <f t="shared" si="157"/>
        <v>0</v>
      </c>
      <c r="I284" s="165">
        <v>0</v>
      </c>
      <c r="J284" s="165">
        <v>0</v>
      </c>
      <c r="K284" s="165">
        <v>0</v>
      </c>
      <c r="L284" s="165">
        <v>0</v>
      </c>
      <c r="M284" s="165">
        <v>0</v>
      </c>
      <c r="N284" s="165">
        <v>0</v>
      </c>
      <c r="O284" s="164">
        <v>0</v>
      </c>
      <c r="P284" s="164">
        <v>0</v>
      </c>
      <c r="Q284" s="211"/>
      <c r="R284" s="179"/>
      <c r="S284" s="168"/>
      <c r="T284" s="200"/>
      <c r="U284" s="200"/>
      <c r="V284" s="200"/>
      <c r="W284" s="199"/>
      <c r="X284" s="200"/>
      <c r="Y284" s="184"/>
      <c r="Z284" s="184"/>
    </row>
    <row r="285" spans="1:26" ht="31.5" customHeight="1">
      <c r="A285" s="169" t="s">
        <v>70</v>
      </c>
      <c r="B285" s="189" t="s">
        <v>158</v>
      </c>
      <c r="C285" s="190"/>
      <c r="D285" s="175" t="s">
        <v>290</v>
      </c>
      <c r="E285" s="169" t="s">
        <v>62</v>
      </c>
      <c r="F285" s="159" t="s">
        <v>7</v>
      </c>
      <c r="G285" s="46">
        <f>G287</f>
        <v>12180714</v>
      </c>
      <c r="H285" s="46">
        <f>H287</f>
        <v>12180714</v>
      </c>
      <c r="I285" s="38">
        <f>I287</f>
        <v>2172899</v>
      </c>
      <c r="J285" s="165">
        <f>SUM(J286:J289)</f>
        <v>2172899</v>
      </c>
      <c r="K285" s="164">
        <f>K287</f>
        <v>2398612</v>
      </c>
      <c r="L285" s="164">
        <f>L287</f>
        <v>2398612</v>
      </c>
      <c r="M285" s="164">
        <f t="shared" ref="M285:N285" si="158">M287</f>
        <v>3640547</v>
      </c>
      <c r="N285" s="164">
        <f t="shared" si="158"/>
        <v>3640547</v>
      </c>
      <c r="O285" s="164">
        <f>O287</f>
        <v>3968656</v>
      </c>
      <c r="P285" s="164">
        <f>P287</f>
        <v>3968656</v>
      </c>
      <c r="Q285" s="209" t="s">
        <v>84</v>
      </c>
      <c r="R285" s="179" t="s">
        <v>5</v>
      </c>
      <c r="S285" s="166">
        <v>100</v>
      </c>
      <c r="T285" s="200">
        <v>100</v>
      </c>
      <c r="U285" s="200">
        <v>100</v>
      </c>
      <c r="V285" s="200">
        <v>100</v>
      </c>
      <c r="W285" s="199">
        <v>100</v>
      </c>
      <c r="X285" s="200">
        <v>100</v>
      </c>
      <c r="Y285" s="182">
        <v>100</v>
      </c>
      <c r="Z285" s="182">
        <v>100</v>
      </c>
    </row>
    <row r="286" spans="1:26" ht="54" customHeight="1">
      <c r="A286" s="169"/>
      <c r="B286" s="191"/>
      <c r="C286" s="192"/>
      <c r="D286" s="169"/>
      <c r="E286" s="169"/>
      <c r="F286" s="159" t="s">
        <v>79</v>
      </c>
      <c r="G286" s="46">
        <v>0</v>
      </c>
      <c r="H286" s="148">
        <f t="shared" si="157"/>
        <v>0</v>
      </c>
      <c r="I286" s="38">
        <v>0</v>
      </c>
      <c r="J286" s="165">
        <v>0</v>
      </c>
      <c r="K286" s="164">
        <v>0</v>
      </c>
      <c r="L286" s="164">
        <v>0</v>
      </c>
      <c r="M286" s="164">
        <v>0</v>
      </c>
      <c r="N286" s="164">
        <v>0</v>
      </c>
      <c r="O286" s="164">
        <v>0</v>
      </c>
      <c r="P286" s="164">
        <v>0</v>
      </c>
      <c r="Q286" s="210"/>
      <c r="R286" s="179"/>
      <c r="S286" s="167"/>
      <c r="T286" s="200"/>
      <c r="U286" s="200"/>
      <c r="V286" s="200"/>
      <c r="W286" s="199"/>
      <c r="X286" s="200"/>
      <c r="Y286" s="183"/>
      <c r="Z286" s="183"/>
    </row>
    <row r="287" spans="1:26" ht="40.5" customHeight="1">
      <c r="A287" s="169"/>
      <c r="B287" s="191"/>
      <c r="C287" s="192"/>
      <c r="D287" s="169"/>
      <c r="E287" s="169"/>
      <c r="F287" s="159" t="s">
        <v>80</v>
      </c>
      <c r="G287" s="46">
        <f>I287+K287+M287+O287</f>
        <v>12180714</v>
      </c>
      <c r="H287" s="46">
        <f>J287+L287+N287+P287</f>
        <v>12180714</v>
      </c>
      <c r="I287" s="38">
        <v>2172899</v>
      </c>
      <c r="J287" s="165">
        <v>2172899</v>
      </c>
      <c r="K287" s="164">
        <v>2398612</v>
      </c>
      <c r="L287" s="164">
        <v>2398612</v>
      </c>
      <c r="M287" s="164">
        <v>3640547</v>
      </c>
      <c r="N287" s="164">
        <v>3640547</v>
      </c>
      <c r="O287" s="164">
        <v>3968656</v>
      </c>
      <c r="P287" s="164">
        <v>3968656</v>
      </c>
      <c r="Q287" s="210"/>
      <c r="R287" s="179"/>
      <c r="S287" s="167"/>
      <c r="T287" s="200"/>
      <c r="U287" s="200"/>
      <c r="V287" s="200"/>
      <c r="W287" s="199"/>
      <c r="X287" s="200"/>
      <c r="Y287" s="183"/>
      <c r="Z287" s="183"/>
    </row>
    <row r="288" spans="1:26" ht="45.75" customHeight="1">
      <c r="A288" s="169"/>
      <c r="B288" s="191"/>
      <c r="C288" s="192"/>
      <c r="D288" s="169"/>
      <c r="E288" s="169"/>
      <c r="F288" s="159" t="s">
        <v>81</v>
      </c>
      <c r="G288" s="46">
        <v>0</v>
      </c>
      <c r="H288" s="148">
        <f t="shared" si="157"/>
        <v>0</v>
      </c>
      <c r="I288" s="38">
        <v>0</v>
      </c>
      <c r="J288" s="165">
        <v>0</v>
      </c>
      <c r="K288" s="165">
        <v>0</v>
      </c>
      <c r="L288" s="165">
        <v>0</v>
      </c>
      <c r="M288" s="165">
        <v>0</v>
      </c>
      <c r="N288" s="165">
        <v>0</v>
      </c>
      <c r="O288" s="164">
        <v>0</v>
      </c>
      <c r="P288" s="164">
        <v>0</v>
      </c>
      <c r="Q288" s="210"/>
      <c r="R288" s="179"/>
      <c r="S288" s="167"/>
      <c r="T288" s="200"/>
      <c r="U288" s="200"/>
      <c r="V288" s="200"/>
      <c r="W288" s="199"/>
      <c r="X288" s="200"/>
      <c r="Y288" s="183"/>
      <c r="Z288" s="183"/>
    </row>
    <row r="289" spans="1:26" ht="40.5" customHeight="1">
      <c r="A289" s="169"/>
      <c r="B289" s="193"/>
      <c r="C289" s="194"/>
      <c r="D289" s="169"/>
      <c r="E289" s="169"/>
      <c r="F289" s="159" t="s">
        <v>14</v>
      </c>
      <c r="G289" s="46">
        <v>0</v>
      </c>
      <c r="H289" s="148">
        <f t="shared" si="157"/>
        <v>0</v>
      </c>
      <c r="I289" s="38">
        <v>0</v>
      </c>
      <c r="J289" s="165">
        <v>0</v>
      </c>
      <c r="K289" s="165">
        <v>0</v>
      </c>
      <c r="L289" s="165">
        <v>0</v>
      </c>
      <c r="M289" s="165">
        <v>0</v>
      </c>
      <c r="N289" s="165">
        <v>0</v>
      </c>
      <c r="O289" s="164">
        <v>0</v>
      </c>
      <c r="P289" s="164">
        <v>0</v>
      </c>
      <c r="Q289" s="211"/>
      <c r="R289" s="179"/>
      <c r="S289" s="168"/>
      <c r="T289" s="200"/>
      <c r="U289" s="200"/>
      <c r="V289" s="200"/>
      <c r="W289" s="199"/>
      <c r="X289" s="200"/>
      <c r="Y289" s="184"/>
      <c r="Z289" s="184"/>
    </row>
    <row r="290" spans="1:26" ht="32.25" customHeight="1">
      <c r="A290" s="299" t="s">
        <v>42</v>
      </c>
      <c r="B290" s="300"/>
      <c r="C290" s="301"/>
      <c r="D290" s="175" t="s">
        <v>290</v>
      </c>
      <c r="E290" s="169" t="s">
        <v>62</v>
      </c>
      <c r="F290" s="34" t="s">
        <v>7</v>
      </c>
      <c r="G290" s="45">
        <f>I290+K290+M290+O290</f>
        <v>69357046</v>
      </c>
      <c r="H290" s="45">
        <f>J290+L290+N290+P290</f>
        <v>67002736.109999999</v>
      </c>
      <c r="I290" s="164">
        <f>I292</f>
        <v>15735231</v>
      </c>
      <c r="J290" s="165">
        <f>SUM(J291:J294)</f>
        <v>15100587.48</v>
      </c>
      <c r="K290" s="164">
        <f>K270+K275+K280+K285</f>
        <v>15510461</v>
      </c>
      <c r="L290" s="164">
        <f>L270+L275+L280+L285</f>
        <v>15409075.43</v>
      </c>
      <c r="M290" s="164">
        <f t="shared" ref="M290:N290" si="159">M270+M275+M280+M285</f>
        <v>19519283</v>
      </c>
      <c r="N290" s="164">
        <f t="shared" si="159"/>
        <v>19056965.199999999</v>
      </c>
      <c r="O290" s="164">
        <f>O265</f>
        <v>18592071</v>
      </c>
      <c r="P290" s="164">
        <f>P265</f>
        <v>17436108</v>
      </c>
      <c r="Q290" s="166" t="s">
        <v>8</v>
      </c>
      <c r="R290" s="166" t="s">
        <v>8</v>
      </c>
      <c r="S290" s="166" t="s">
        <v>8</v>
      </c>
      <c r="T290" s="267" t="s">
        <v>8</v>
      </c>
      <c r="U290" s="200" t="s">
        <v>8</v>
      </c>
      <c r="V290" s="200" t="s">
        <v>8</v>
      </c>
      <c r="W290" s="199" t="s">
        <v>8</v>
      </c>
      <c r="X290" s="200" t="s">
        <v>8</v>
      </c>
      <c r="Y290" s="182" t="s">
        <v>8</v>
      </c>
      <c r="Z290" s="182" t="s">
        <v>8</v>
      </c>
    </row>
    <row r="291" spans="1:26" ht="55.5" customHeight="1">
      <c r="A291" s="302"/>
      <c r="B291" s="303"/>
      <c r="C291" s="304"/>
      <c r="D291" s="169"/>
      <c r="E291" s="169"/>
      <c r="F291" s="34" t="s">
        <v>79</v>
      </c>
      <c r="G291" s="45">
        <f t="shared" ref="G291:G292" si="160">I291+K291+M291+O291</f>
        <v>0</v>
      </c>
      <c r="H291" s="45">
        <f t="shared" ref="H291:H292" si="161">J291+L291+N291+P291</f>
        <v>0</v>
      </c>
      <c r="I291" s="165">
        <v>0</v>
      </c>
      <c r="J291" s="165">
        <v>0</v>
      </c>
      <c r="K291" s="164">
        <f t="shared" ref="K291:N294" si="162">K271+K276+K281+K286</f>
        <v>0</v>
      </c>
      <c r="L291" s="164">
        <f t="shared" si="162"/>
        <v>0</v>
      </c>
      <c r="M291" s="164">
        <v>0</v>
      </c>
      <c r="N291" s="164">
        <v>0</v>
      </c>
      <c r="O291" s="164">
        <f t="shared" ref="O291:P294" si="163">O266</f>
        <v>0</v>
      </c>
      <c r="P291" s="164">
        <f t="shared" si="163"/>
        <v>0</v>
      </c>
      <c r="Q291" s="167"/>
      <c r="R291" s="167"/>
      <c r="S291" s="167"/>
      <c r="T291" s="268"/>
      <c r="U291" s="200"/>
      <c r="V291" s="200"/>
      <c r="W291" s="199"/>
      <c r="X291" s="200"/>
      <c r="Y291" s="183"/>
      <c r="Z291" s="183"/>
    </row>
    <row r="292" spans="1:26" ht="36" customHeight="1">
      <c r="A292" s="302"/>
      <c r="B292" s="303"/>
      <c r="C292" s="304"/>
      <c r="D292" s="169"/>
      <c r="E292" s="169"/>
      <c r="F292" s="34" t="s">
        <v>80</v>
      </c>
      <c r="G292" s="45">
        <f t="shared" si="160"/>
        <v>69357046</v>
      </c>
      <c r="H292" s="45">
        <f t="shared" si="161"/>
        <v>67002736.109999999</v>
      </c>
      <c r="I292" s="44">
        <f>I272+I277+I282+I287</f>
        <v>15735231</v>
      </c>
      <c r="J292" s="44">
        <f>J272+J277+J282+J287</f>
        <v>15100587.48</v>
      </c>
      <c r="K292" s="164">
        <f t="shared" si="162"/>
        <v>15510461</v>
      </c>
      <c r="L292" s="164">
        <f t="shared" si="162"/>
        <v>15409075.43</v>
      </c>
      <c r="M292" s="164">
        <f t="shared" si="162"/>
        <v>19519283</v>
      </c>
      <c r="N292" s="164">
        <f t="shared" si="162"/>
        <v>19056965.199999999</v>
      </c>
      <c r="O292" s="164">
        <f t="shared" si="163"/>
        <v>18592071</v>
      </c>
      <c r="P292" s="164">
        <f t="shared" si="163"/>
        <v>17436108</v>
      </c>
      <c r="Q292" s="167"/>
      <c r="R292" s="167"/>
      <c r="S292" s="167"/>
      <c r="T292" s="268"/>
      <c r="U292" s="200"/>
      <c r="V292" s="200"/>
      <c r="W292" s="199"/>
      <c r="X292" s="200"/>
      <c r="Y292" s="183"/>
      <c r="Z292" s="183"/>
    </row>
    <row r="293" spans="1:26" ht="47.25" customHeight="1">
      <c r="A293" s="302"/>
      <c r="B293" s="303"/>
      <c r="C293" s="304"/>
      <c r="D293" s="169"/>
      <c r="E293" s="169"/>
      <c r="F293" s="34" t="s">
        <v>81</v>
      </c>
      <c r="G293" s="45">
        <f t="shared" ref="G293:H294" si="164">I293+K293</f>
        <v>0</v>
      </c>
      <c r="H293" s="19">
        <f t="shared" si="164"/>
        <v>0</v>
      </c>
      <c r="I293" s="165">
        <v>0</v>
      </c>
      <c r="J293" s="165">
        <f>+J268</f>
        <v>0</v>
      </c>
      <c r="K293" s="164">
        <f t="shared" si="162"/>
        <v>0</v>
      </c>
      <c r="L293" s="164">
        <f t="shared" si="162"/>
        <v>0</v>
      </c>
      <c r="M293" s="164">
        <f t="shared" si="162"/>
        <v>0</v>
      </c>
      <c r="N293" s="164">
        <f t="shared" si="162"/>
        <v>0</v>
      </c>
      <c r="O293" s="164">
        <f t="shared" si="163"/>
        <v>0</v>
      </c>
      <c r="P293" s="164">
        <f t="shared" si="163"/>
        <v>0</v>
      </c>
      <c r="Q293" s="167"/>
      <c r="R293" s="167"/>
      <c r="S293" s="167"/>
      <c r="T293" s="268"/>
      <c r="U293" s="200"/>
      <c r="V293" s="200"/>
      <c r="W293" s="199"/>
      <c r="X293" s="200"/>
      <c r="Y293" s="183"/>
      <c r="Z293" s="183"/>
    </row>
    <row r="294" spans="1:26" ht="36" customHeight="1">
      <c r="A294" s="305"/>
      <c r="B294" s="306"/>
      <c r="C294" s="307"/>
      <c r="D294" s="169"/>
      <c r="E294" s="169"/>
      <c r="F294" s="36" t="s">
        <v>14</v>
      </c>
      <c r="G294" s="45">
        <f t="shared" si="164"/>
        <v>0</v>
      </c>
      <c r="H294" s="19">
        <f t="shared" si="164"/>
        <v>0</v>
      </c>
      <c r="I294" s="165">
        <v>0</v>
      </c>
      <c r="J294" s="165">
        <f>+J269</f>
        <v>0</v>
      </c>
      <c r="K294" s="164">
        <f t="shared" si="162"/>
        <v>0</v>
      </c>
      <c r="L294" s="164">
        <f t="shared" si="162"/>
        <v>0</v>
      </c>
      <c r="M294" s="164">
        <f t="shared" si="162"/>
        <v>0</v>
      </c>
      <c r="N294" s="164">
        <f t="shared" si="162"/>
        <v>0</v>
      </c>
      <c r="O294" s="164">
        <f t="shared" si="163"/>
        <v>0</v>
      </c>
      <c r="P294" s="164">
        <f t="shared" si="163"/>
        <v>0</v>
      </c>
      <c r="Q294" s="168"/>
      <c r="R294" s="168"/>
      <c r="S294" s="168"/>
      <c r="T294" s="269"/>
      <c r="U294" s="200"/>
      <c r="V294" s="200"/>
      <c r="W294" s="199"/>
      <c r="X294" s="200"/>
      <c r="Y294" s="184"/>
      <c r="Z294" s="184"/>
    </row>
    <row r="295" spans="1:26" ht="32.25" customHeight="1">
      <c r="A295" s="185" t="s">
        <v>4</v>
      </c>
      <c r="B295" s="186"/>
      <c r="C295" s="186"/>
      <c r="D295" s="186"/>
      <c r="E295" s="186"/>
      <c r="F295" s="186"/>
      <c r="G295" s="186"/>
      <c r="H295" s="186"/>
      <c r="I295" s="186"/>
      <c r="J295" s="186"/>
      <c r="K295" s="186"/>
      <c r="L295" s="186"/>
      <c r="M295" s="186"/>
      <c r="N295" s="186"/>
      <c r="O295" s="186"/>
      <c r="P295" s="186"/>
      <c r="Q295" s="186"/>
      <c r="R295" s="186"/>
      <c r="S295" s="186"/>
      <c r="T295" s="186"/>
      <c r="U295" s="186"/>
      <c r="V295" s="186"/>
      <c r="W295" s="186"/>
      <c r="X295" s="186"/>
      <c r="Y295" s="186"/>
      <c r="Z295" s="187"/>
    </row>
    <row r="296" spans="1:26" ht="31.5" customHeight="1">
      <c r="A296" s="185" t="s">
        <v>12</v>
      </c>
      <c r="B296" s="186"/>
      <c r="C296" s="186"/>
      <c r="D296" s="186"/>
      <c r="E296" s="186"/>
      <c r="F296" s="186"/>
      <c r="G296" s="186"/>
      <c r="H296" s="186"/>
      <c r="I296" s="186"/>
      <c r="J296" s="186"/>
      <c r="K296" s="186"/>
      <c r="L296" s="186"/>
      <c r="M296" s="186"/>
      <c r="N296" s="186"/>
      <c r="O296" s="186"/>
      <c r="P296" s="186"/>
      <c r="Q296" s="186"/>
      <c r="R296" s="186"/>
      <c r="S296" s="186"/>
      <c r="T296" s="186"/>
      <c r="U296" s="186"/>
      <c r="V296" s="186"/>
      <c r="W296" s="186"/>
      <c r="X296" s="186"/>
      <c r="Y296" s="186"/>
      <c r="Z296" s="187"/>
    </row>
    <row r="297" spans="1:26" ht="29.25" customHeight="1">
      <c r="A297" s="185" t="s">
        <v>13</v>
      </c>
      <c r="B297" s="186"/>
      <c r="C297" s="186"/>
      <c r="D297" s="186"/>
      <c r="E297" s="186"/>
      <c r="F297" s="186"/>
      <c r="G297" s="186"/>
      <c r="H297" s="186"/>
      <c r="I297" s="186"/>
      <c r="J297" s="186"/>
      <c r="K297" s="186"/>
      <c r="L297" s="186"/>
      <c r="M297" s="186"/>
      <c r="N297" s="186"/>
      <c r="O297" s="186"/>
      <c r="P297" s="186"/>
      <c r="Q297" s="186"/>
      <c r="R297" s="186"/>
      <c r="S297" s="186"/>
      <c r="T297" s="186"/>
      <c r="U297" s="186"/>
      <c r="V297" s="186"/>
      <c r="W297" s="186"/>
      <c r="X297" s="186"/>
      <c r="Y297" s="186"/>
      <c r="Z297" s="187"/>
    </row>
    <row r="298" spans="1:26" ht="36" customHeight="1">
      <c r="A298" s="159" t="s">
        <v>61</v>
      </c>
      <c r="B298" s="185" t="s">
        <v>29</v>
      </c>
      <c r="C298" s="186"/>
      <c r="D298" s="186"/>
      <c r="E298" s="186"/>
      <c r="F298" s="186"/>
      <c r="G298" s="186"/>
      <c r="H298" s="186"/>
      <c r="I298" s="186"/>
      <c r="J298" s="186"/>
      <c r="K298" s="186"/>
      <c r="L298" s="186"/>
      <c r="M298" s="186"/>
      <c r="N298" s="186"/>
      <c r="O298" s="186"/>
      <c r="P298" s="186"/>
      <c r="Q298" s="186"/>
      <c r="R298" s="186"/>
      <c r="S298" s="186"/>
      <c r="T298" s="186"/>
      <c r="U298" s="186"/>
      <c r="V298" s="186"/>
      <c r="W298" s="186"/>
      <c r="X298" s="186"/>
      <c r="Y298" s="186"/>
      <c r="Z298" s="187"/>
    </row>
    <row r="299" spans="1:26" ht="36" customHeight="1">
      <c r="A299" s="174" t="s">
        <v>59</v>
      </c>
      <c r="B299" s="171" t="s">
        <v>102</v>
      </c>
      <c r="C299" s="207"/>
      <c r="D299" s="169" t="s">
        <v>290</v>
      </c>
      <c r="E299" s="175" t="s">
        <v>62</v>
      </c>
      <c r="F299" s="106" t="s">
        <v>7</v>
      </c>
      <c r="G299" s="54">
        <f>G304+G309+G314+G319+G324+G329+G334+G339+G344+G349+G354+G359</f>
        <v>255737486.57999995</v>
      </c>
      <c r="H299" s="54">
        <f>H304+H309+H314+H319+H324+H329+H334+H339+H344+H349+H354+H359</f>
        <v>254693287.68000001</v>
      </c>
      <c r="I299" s="54">
        <f>I304+I309+I314+I319+I324+I329+I334+I339+I344+I349+I354+I359</f>
        <v>50525919.360000007</v>
      </c>
      <c r="J299" s="54">
        <f t="shared" ref="J299:N299" si="165">J304+J309+J314+J319+J324+J329+J334+J339+J344+J349+J354+J359</f>
        <v>50495919.360000007</v>
      </c>
      <c r="K299" s="54">
        <f t="shared" si="165"/>
        <v>59714490.950000003</v>
      </c>
      <c r="L299" s="54">
        <f t="shared" si="165"/>
        <v>59706470.450000003</v>
      </c>
      <c r="M299" s="54">
        <f t="shared" si="165"/>
        <v>68624295.450000003</v>
      </c>
      <c r="N299" s="54">
        <f t="shared" si="165"/>
        <v>67939869.370000005</v>
      </c>
      <c r="O299" s="40">
        <f>O304+O309+O314+O319+O324+O329+O334+O339+O344+O349+O354+O359+O364</f>
        <v>76913184.859999999</v>
      </c>
      <c r="P299" s="40">
        <f>P304+P309+P314+P319+P324+P329+P334+P339+P344+P349+P354+P359+P364</f>
        <v>76591432.539999992</v>
      </c>
      <c r="Q299" s="174" t="s">
        <v>8</v>
      </c>
      <c r="R299" s="174" t="s">
        <v>8</v>
      </c>
      <c r="S299" s="174" t="s">
        <v>8</v>
      </c>
      <c r="T299" s="174" t="s">
        <v>8</v>
      </c>
      <c r="U299" s="175" t="s">
        <v>8</v>
      </c>
      <c r="V299" s="175" t="s">
        <v>8</v>
      </c>
      <c r="W299" s="180" t="s">
        <v>8</v>
      </c>
      <c r="X299" s="169" t="s">
        <v>8</v>
      </c>
      <c r="Y299" s="173" t="s">
        <v>8</v>
      </c>
      <c r="Z299" s="173" t="s">
        <v>8</v>
      </c>
    </row>
    <row r="300" spans="1:26" ht="54.75" customHeight="1">
      <c r="A300" s="231"/>
      <c r="B300" s="171"/>
      <c r="C300" s="207"/>
      <c r="D300" s="169"/>
      <c r="E300" s="169"/>
      <c r="F300" s="113" t="s">
        <v>79</v>
      </c>
      <c r="G300" s="54">
        <f t="shared" ref="G300:H302" si="166">G305+G310+G315+G320+G325+G330+G335+G340+G345+G350+G355+G360</f>
        <v>143028175.85999998</v>
      </c>
      <c r="H300" s="54">
        <f t="shared" si="166"/>
        <v>142402867.28999999</v>
      </c>
      <c r="I300" s="54">
        <f t="shared" ref="I300:N300" si="167">I305+I310+I315+I320+I325+I330+I335+I340+I345+I350+I355+I360</f>
        <v>24216792.469999999</v>
      </c>
      <c r="J300" s="54">
        <f t="shared" si="167"/>
        <v>24186792.469999999</v>
      </c>
      <c r="K300" s="54">
        <f t="shared" si="167"/>
        <v>29100079.120000001</v>
      </c>
      <c r="L300" s="54">
        <f t="shared" si="167"/>
        <v>29092058.620000001</v>
      </c>
      <c r="M300" s="54">
        <f t="shared" si="167"/>
        <v>40880536.449999996</v>
      </c>
      <c r="N300" s="54">
        <f t="shared" si="167"/>
        <v>40615000.700000003</v>
      </c>
      <c r="O300" s="40">
        <f t="shared" ref="O300:P303" si="168">O305+O310+O315+O320+O325+O330+O335+O340+O345+O350+O355+O360+O365</f>
        <v>48831171.859999999</v>
      </c>
      <c r="P300" s="40">
        <f t="shared" si="168"/>
        <v>48509419.539999999</v>
      </c>
      <c r="Q300" s="231"/>
      <c r="R300" s="231"/>
      <c r="S300" s="231"/>
      <c r="T300" s="231"/>
      <c r="U300" s="169"/>
      <c r="V300" s="169"/>
      <c r="W300" s="181"/>
      <c r="X300" s="169"/>
      <c r="Y300" s="174"/>
      <c r="Z300" s="174"/>
    </row>
    <row r="301" spans="1:26" ht="36" customHeight="1">
      <c r="A301" s="231"/>
      <c r="B301" s="171"/>
      <c r="C301" s="207"/>
      <c r="D301" s="169"/>
      <c r="E301" s="169"/>
      <c r="F301" s="113" t="s">
        <v>80</v>
      </c>
      <c r="G301" s="54">
        <f t="shared" si="166"/>
        <v>112709310.72</v>
      </c>
      <c r="H301" s="54">
        <f t="shared" si="166"/>
        <v>112290420.39</v>
      </c>
      <c r="I301" s="54">
        <f t="shared" ref="I301:N301" si="169">I306+I311+I316+I321+I326+I331+I336+I341+I346+I351+I356+I361</f>
        <v>26309126.890000001</v>
      </c>
      <c r="J301" s="54">
        <f t="shared" si="169"/>
        <v>26309126.890000001</v>
      </c>
      <c r="K301" s="54">
        <f t="shared" si="169"/>
        <v>30614411.830000002</v>
      </c>
      <c r="L301" s="54">
        <f t="shared" si="169"/>
        <v>30614411.830000002</v>
      </c>
      <c r="M301" s="54">
        <f t="shared" si="169"/>
        <v>27743759</v>
      </c>
      <c r="N301" s="54">
        <f t="shared" si="169"/>
        <v>27324868.670000002</v>
      </c>
      <c r="O301" s="40">
        <f t="shared" si="168"/>
        <v>28082013</v>
      </c>
      <c r="P301" s="40">
        <f t="shared" si="168"/>
        <v>28082013</v>
      </c>
      <c r="Q301" s="231"/>
      <c r="R301" s="231"/>
      <c r="S301" s="231"/>
      <c r="T301" s="231"/>
      <c r="U301" s="169"/>
      <c r="V301" s="169"/>
      <c r="W301" s="181"/>
      <c r="X301" s="169"/>
      <c r="Y301" s="174"/>
      <c r="Z301" s="174"/>
    </row>
    <row r="302" spans="1:26" ht="43.5" customHeight="1">
      <c r="A302" s="231"/>
      <c r="B302" s="171"/>
      <c r="C302" s="207"/>
      <c r="D302" s="169"/>
      <c r="E302" s="169"/>
      <c r="F302" s="113" t="s">
        <v>81</v>
      </c>
      <c r="G302" s="54">
        <f t="shared" si="166"/>
        <v>0</v>
      </c>
      <c r="H302" s="40">
        <f>J302</f>
        <v>0</v>
      </c>
      <c r="I302" s="30">
        <f>G302</f>
        <v>0</v>
      </c>
      <c r="J302" s="30">
        <f>+J307+J312+J317+J327+J322+J332</f>
        <v>0</v>
      </c>
      <c r="K302" s="30">
        <v>0</v>
      </c>
      <c r="L302" s="30">
        <f>L307+L312+L317+L322+L327+L332+L337+L342</f>
        <v>0</v>
      </c>
      <c r="M302" s="30">
        <f t="shared" ref="M302:N302" si="170">M307+M312+M317+M322+M327+M332+M337+M342</f>
        <v>0</v>
      </c>
      <c r="N302" s="30">
        <f t="shared" si="170"/>
        <v>0</v>
      </c>
      <c r="O302" s="40">
        <f t="shared" si="168"/>
        <v>0</v>
      </c>
      <c r="P302" s="40">
        <f t="shared" si="168"/>
        <v>0</v>
      </c>
      <c r="Q302" s="231"/>
      <c r="R302" s="231"/>
      <c r="S302" s="231"/>
      <c r="T302" s="231"/>
      <c r="U302" s="169"/>
      <c r="V302" s="169"/>
      <c r="W302" s="181"/>
      <c r="X302" s="169"/>
      <c r="Y302" s="174"/>
      <c r="Z302" s="174"/>
    </row>
    <row r="303" spans="1:26" ht="36" customHeight="1">
      <c r="A303" s="232"/>
      <c r="B303" s="172"/>
      <c r="C303" s="208"/>
      <c r="D303" s="169"/>
      <c r="E303" s="169"/>
      <c r="F303" s="113" t="s">
        <v>14</v>
      </c>
      <c r="G303" s="40">
        <f>G308+G313+G318+G323+G328+G333</f>
        <v>0</v>
      </c>
      <c r="H303" s="40">
        <f>J303</f>
        <v>0</v>
      </c>
      <c r="I303" s="30">
        <f>G303</f>
        <v>0</v>
      </c>
      <c r="J303" s="30">
        <f>+J308+J313+J318+J328+J323+J333</f>
        <v>0</v>
      </c>
      <c r="K303" s="30">
        <v>0</v>
      </c>
      <c r="L303" s="30">
        <f>L308+L313+L318+L323+L328+L333+L338+L343</f>
        <v>0</v>
      </c>
      <c r="M303" s="30">
        <f t="shared" ref="M303:N303" si="171">M308+M313+M318+M323+M328+M333+M338+M343</f>
        <v>0</v>
      </c>
      <c r="N303" s="30">
        <f t="shared" si="171"/>
        <v>0</v>
      </c>
      <c r="O303" s="40">
        <f t="shared" si="168"/>
        <v>0</v>
      </c>
      <c r="P303" s="40">
        <f t="shared" si="168"/>
        <v>0</v>
      </c>
      <c r="Q303" s="232"/>
      <c r="R303" s="232"/>
      <c r="S303" s="232"/>
      <c r="T303" s="232"/>
      <c r="U303" s="169"/>
      <c r="V303" s="169"/>
      <c r="W303" s="181"/>
      <c r="X303" s="169"/>
      <c r="Y303" s="175"/>
      <c r="Z303" s="175"/>
    </row>
    <row r="304" spans="1:26" ht="27.75" customHeight="1">
      <c r="A304" s="173" t="s">
        <v>43</v>
      </c>
      <c r="B304" s="170" t="s">
        <v>159</v>
      </c>
      <c r="C304" s="206"/>
      <c r="D304" s="169" t="s">
        <v>290</v>
      </c>
      <c r="E304" s="169" t="s">
        <v>62</v>
      </c>
      <c r="F304" s="159" t="s">
        <v>7</v>
      </c>
      <c r="G304" s="32">
        <f>I304+K304+M304+O304</f>
        <v>66346049.210000008</v>
      </c>
      <c r="H304" s="32">
        <f>J304+L304+N304+P304</f>
        <v>66174167.570000008</v>
      </c>
      <c r="I304" s="165">
        <f>I305</f>
        <v>9281406.9900000002</v>
      </c>
      <c r="J304" s="165">
        <f>SUM(J305:J308)</f>
        <v>9251406.9900000002</v>
      </c>
      <c r="K304" s="164">
        <f>K305</f>
        <v>13212666.560000001</v>
      </c>
      <c r="L304" s="164">
        <f>L305</f>
        <v>13204646.060000001</v>
      </c>
      <c r="M304" s="164">
        <f t="shared" ref="M304:N304" si="172">M305</f>
        <v>17573509.710000001</v>
      </c>
      <c r="N304" s="164">
        <f t="shared" si="172"/>
        <v>17513382.760000002</v>
      </c>
      <c r="O304" s="19">
        <f>O305</f>
        <v>26278465.949999999</v>
      </c>
      <c r="P304" s="19">
        <f>P305</f>
        <v>26204731.760000002</v>
      </c>
      <c r="Q304" s="209" t="s">
        <v>85</v>
      </c>
      <c r="R304" s="176" t="s">
        <v>5</v>
      </c>
      <c r="S304" s="176">
        <v>100</v>
      </c>
      <c r="T304" s="176">
        <v>100</v>
      </c>
      <c r="U304" s="198">
        <v>100</v>
      </c>
      <c r="V304" s="198">
        <v>100</v>
      </c>
      <c r="W304" s="197">
        <v>100</v>
      </c>
      <c r="X304" s="198">
        <v>100</v>
      </c>
      <c r="Y304" s="176">
        <v>100</v>
      </c>
      <c r="Z304" s="176">
        <v>100</v>
      </c>
    </row>
    <row r="305" spans="1:26" ht="51.75" customHeight="1">
      <c r="A305" s="174"/>
      <c r="B305" s="171"/>
      <c r="C305" s="207"/>
      <c r="D305" s="169"/>
      <c r="E305" s="169"/>
      <c r="F305" s="159" t="s">
        <v>79</v>
      </c>
      <c r="G305" s="32">
        <f t="shared" ref="G305:G307" si="173">I305+K305+M305+O305</f>
        <v>66346049.210000008</v>
      </c>
      <c r="H305" s="32">
        <f t="shared" ref="H305:H307" si="174">J305+L305+N305+P305</f>
        <v>66174167.570000008</v>
      </c>
      <c r="I305" s="165">
        <v>9281406.9900000002</v>
      </c>
      <c r="J305" s="165">
        <v>9251406.9900000002</v>
      </c>
      <c r="K305" s="164">
        <v>13212666.560000001</v>
      </c>
      <c r="L305" s="164">
        <v>13204646.060000001</v>
      </c>
      <c r="M305" s="164">
        <v>17573509.710000001</v>
      </c>
      <c r="N305" s="164">
        <v>17513382.760000002</v>
      </c>
      <c r="O305" s="164">
        <v>26278465.949999999</v>
      </c>
      <c r="P305" s="164">
        <v>26204731.760000002</v>
      </c>
      <c r="Q305" s="210"/>
      <c r="R305" s="177"/>
      <c r="S305" s="177"/>
      <c r="T305" s="177"/>
      <c r="U305" s="198"/>
      <c r="V305" s="198"/>
      <c r="W305" s="197"/>
      <c r="X305" s="198"/>
      <c r="Y305" s="177"/>
      <c r="Z305" s="177"/>
    </row>
    <row r="306" spans="1:26" ht="37.5" customHeight="1">
      <c r="A306" s="174"/>
      <c r="B306" s="171"/>
      <c r="C306" s="207"/>
      <c r="D306" s="169"/>
      <c r="E306" s="169"/>
      <c r="F306" s="159" t="s">
        <v>80</v>
      </c>
      <c r="G306" s="32">
        <f t="shared" si="173"/>
        <v>0</v>
      </c>
      <c r="H306" s="32">
        <f t="shared" si="174"/>
        <v>0</v>
      </c>
      <c r="I306" s="25">
        <v>0</v>
      </c>
      <c r="J306" s="165">
        <v>0</v>
      </c>
      <c r="K306" s="165">
        <v>0</v>
      </c>
      <c r="L306" s="165">
        <v>0</v>
      </c>
      <c r="M306" s="165">
        <v>0</v>
      </c>
      <c r="N306" s="165">
        <v>0</v>
      </c>
      <c r="O306" s="164">
        <v>0</v>
      </c>
      <c r="P306" s="164">
        <v>0</v>
      </c>
      <c r="Q306" s="210"/>
      <c r="R306" s="177"/>
      <c r="S306" s="177"/>
      <c r="T306" s="177"/>
      <c r="U306" s="198"/>
      <c r="V306" s="198"/>
      <c r="W306" s="197"/>
      <c r="X306" s="198"/>
      <c r="Y306" s="177"/>
      <c r="Z306" s="177"/>
    </row>
    <row r="307" spans="1:26" ht="41.25" customHeight="1">
      <c r="A307" s="174"/>
      <c r="B307" s="171"/>
      <c r="C307" s="207"/>
      <c r="D307" s="169"/>
      <c r="E307" s="169"/>
      <c r="F307" s="159" t="s">
        <v>81</v>
      </c>
      <c r="G307" s="32">
        <f t="shared" si="173"/>
        <v>0</v>
      </c>
      <c r="H307" s="32">
        <f t="shared" si="174"/>
        <v>0</v>
      </c>
      <c r="I307" s="25">
        <v>0</v>
      </c>
      <c r="J307" s="165">
        <v>0</v>
      </c>
      <c r="K307" s="165">
        <v>0</v>
      </c>
      <c r="L307" s="165">
        <v>0</v>
      </c>
      <c r="M307" s="165">
        <v>0</v>
      </c>
      <c r="N307" s="165">
        <v>0</v>
      </c>
      <c r="O307" s="164">
        <v>0</v>
      </c>
      <c r="P307" s="164">
        <v>0</v>
      </c>
      <c r="Q307" s="210"/>
      <c r="R307" s="177"/>
      <c r="S307" s="177"/>
      <c r="T307" s="177"/>
      <c r="U307" s="198"/>
      <c r="V307" s="198"/>
      <c r="W307" s="197"/>
      <c r="X307" s="198"/>
      <c r="Y307" s="177"/>
      <c r="Z307" s="177"/>
    </row>
    <row r="308" spans="1:26" ht="30" customHeight="1">
      <c r="A308" s="174"/>
      <c r="B308" s="172"/>
      <c r="C308" s="208"/>
      <c r="D308" s="169"/>
      <c r="E308" s="169"/>
      <c r="F308" s="159" t="s">
        <v>14</v>
      </c>
      <c r="G308" s="32">
        <f t="shared" ref="G308:G323" si="175">I308</f>
        <v>0</v>
      </c>
      <c r="H308" s="19">
        <f t="shared" ref="H308:H323" si="176">SUM(J308:J308)</f>
        <v>0</v>
      </c>
      <c r="I308" s="25">
        <v>0</v>
      </c>
      <c r="J308" s="165">
        <v>0</v>
      </c>
      <c r="K308" s="165">
        <v>0</v>
      </c>
      <c r="L308" s="165">
        <v>0</v>
      </c>
      <c r="M308" s="165">
        <v>0</v>
      </c>
      <c r="N308" s="165">
        <v>0</v>
      </c>
      <c r="O308" s="164">
        <v>0</v>
      </c>
      <c r="P308" s="164">
        <v>0</v>
      </c>
      <c r="Q308" s="210"/>
      <c r="R308" s="177"/>
      <c r="S308" s="178"/>
      <c r="T308" s="177"/>
      <c r="U308" s="198"/>
      <c r="V308" s="198"/>
      <c r="W308" s="197"/>
      <c r="X308" s="198"/>
      <c r="Y308" s="178"/>
      <c r="Z308" s="178"/>
    </row>
    <row r="309" spans="1:26" ht="27.75" customHeight="1">
      <c r="A309" s="169" t="s">
        <v>44</v>
      </c>
      <c r="B309" s="170" t="s">
        <v>160</v>
      </c>
      <c r="C309" s="206"/>
      <c r="D309" s="169" t="s">
        <v>290</v>
      </c>
      <c r="E309" s="169" t="s">
        <v>62</v>
      </c>
      <c r="F309" s="159" t="s">
        <v>7</v>
      </c>
      <c r="G309" s="32">
        <f>I309+K309+M309+O309</f>
        <v>18582586.300000001</v>
      </c>
      <c r="H309" s="32">
        <f>J309+L309+N309+P309</f>
        <v>18573612.789999999</v>
      </c>
      <c r="I309" s="165">
        <f>I310</f>
        <v>3999755.6</v>
      </c>
      <c r="J309" s="165">
        <f>SUM(J310:J313)</f>
        <v>3999755.6</v>
      </c>
      <c r="K309" s="164">
        <f>K310</f>
        <v>4050464.18</v>
      </c>
      <c r="L309" s="164">
        <f>L310</f>
        <v>4050464.18</v>
      </c>
      <c r="M309" s="164">
        <f t="shared" ref="M309:N309" si="177">M310</f>
        <v>4916551.97</v>
      </c>
      <c r="N309" s="164">
        <f t="shared" si="177"/>
        <v>4907578.46</v>
      </c>
      <c r="O309" s="19">
        <f>O310</f>
        <v>5615814.5499999998</v>
      </c>
      <c r="P309" s="19">
        <f>P310</f>
        <v>5615814.5499999998</v>
      </c>
      <c r="Q309" s="209" t="s">
        <v>58</v>
      </c>
      <c r="R309" s="176" t="s">
        <v>5</v>
      </c>
      <c r="S309" s="176">
        <v>100</v>
      </c>
      <c r="T309" s="176">
        <v>100</v>
      </c>
      <c r="U309" s="198">
        <v>100</v>
      </c>
      <c r="V309" s="198">
        <v>100</v>
      </c>
      <c r="W309" s="197">
        <v>100</v>
      </c>
      <c r="X309" s="198">
        <v>100</v>
      </c>
      <c r="Y309" s="176">
        <v>100</v>
      </c>
      <c r="Z309" s="176">
        <v>100</v>
      </c>
    </row>
    <row r="310" spans="1:26" ht="59.25" customHeight="1">
      <c r="A310" s="169"/>
      <c r="B310" s="171"/>
      <c r="C310" s="207"/>
      <c r="D310" s="169"/>
      <c r="E310" s="169"/>
      <c r="F310" s="159" t="s">
        <v>79</v>
      </c>
      <c r="G310" s="32">
        <f t="shared" ref="G310:G312" si="178">I310+K310+M310+O310</f>
        <v>18582586.300000001</v>
      </c>
      <c r="H310" s="32">
        <f>J310+L310+N310+P310</f>
        <v>18573612.789999999</v>
      </c>
      <c r="I310" s="165">
        <v>3999755.6</v>
      </c>
      <c r="J310" s="165">
        <v>3999755.6</v>
      </c>
      <c r="K310" s="164">
        <v>4050464.18</v>
      </c>
      <c r="L310" s="164">
        <v>4050464.18</v>
      </c>
      <c r="M310" s="164">
        <v>4916551.97</v>
      </c>
      <c r="N310" s="164">
        <v>4907578.46</v>
      </c>
      <c r="O310" s="164">
        <v>5615814.5499999998</v>
      </c>
      <c r="P310" s="164">
        <v>5615814.5499999998</v>
      </c>
      <c r="Q310" s="210"/>
      <c r="R310" s="177"/>
      <c r="S310" s="177"/>
      <c r="T310" s="177"/>
      <c r="U310" s="198"/>
      <c r="V310" s="198"/>
      <c r="W310" s="197"/>
      <c r="X310" s="198"/>
      <c r="Y310" s="177"/>
      <c r="Z310" s="177"/>
    </row>
    <row r="311" spans="1:26" ht="36.75" customHeight="1">
      <c r="A311" s="169"/>
      <c r="B311" s="171"/>
      <c r="C311" s="207"/>
      <c r="D311" s="169"/>
      <c r="E311" s="169"/>
      <c r="F311" s="159" t="s">
        <v>80</v>
      </c>
      <c r="G311" s="32">
        <f t="shared" si="178"/>
        <v>0</v>
      </c>
      <c r="H311" s="32">
        <f t="shared" ref="H311" si="179">J311+L311+N311</f>
        <v>0</v>
      </c>
      <c r="I311" s="165">
        <v>0</v>
      </c>
      <c r="J311" s="165">
        <v>0</v>
      </c>
      <c r="K311" s="165">
        <v>0</v>
      </c>
      <c r="L311" s="165">
        <v>0</v>
      </c>
      <c r="M311" s="165">
        <v>0</v>
      </c>
      <c r="N311" s="165">
        <v>0</v>
      </c>
      <c r="O311" s="164">
        <v>0</v>
      </c>
      <c r="P311" s="164">
        <v>0</v>
      </c>
      <c r="Q311" s="210"/>
      <c r="R311" s="177"/>
      <c r="S311" s="177"/>
      <c r="T311" s="177"/>
      <c r="U311" s="198"/>
      <c r="V311" s="198"/>
      <c r="W311" s="197"/>
      <c r="X311" s="198"/>
      <c r="Y311" s="177"/>
      <c r="Z311" s="177"/>
    </row>
    <row r="312" spans="1:26" ht="42.75" customHeight="1">
      <c r="A312" s="169"/>
      <c r="B312" s="171"/>
      <c r="C312" s="207"/>
      <c r="D312" s="169"/>
      <c r="E312" s="169"/>
      <c r="F312" s="159" t="s">
        <v>81</v>
      </c>
      <c r="G312" s="32">
        <f t="shared" si="178"/>
        <v>0</v>
      </c>
      <c r="H312" s="19">
        <f t="shared" si="176"/>
        <v>0</v>
      </c>
      <c r="I312" s="165">
        <v>0</v>
      </c>
      <c r="J312" s="165">
        <v>0</v>
      </c>
      <c r="K312" s="165">
        <v>0</v>
      </c>
      <c r="L312" s="165">
        <v>0</v>
      </c>
      <c r="M312" s="165">
        <v>0</v>
      </c>
      <c r="N312" s="165">
        <v>0</v>
      </c>
      <c r="O312" s="164">
        <v>0</v>
      </c>
      <c r="P312" s="164">
        <v>0</v>
      </c>
      <c r="Q312" s="210"/>
      <c r="R312" s="177"/>
      <c r="S312" s="177"/>
      <c r="T312" s="177"/>
      <c r="U312" s="198"/>
      <c r="V312" s="198"/>
      <c r="W312" s="197"/>
      <c r="X312" s="198"/>
      <c r="Y312" s="177"/>
      <c r="Z312" s="177"/>
    </row>
    <row r="313" spans="1:26" ht="29" customHeight="1">
      <c r="A313" s="169"/>
      <c r="B313" s="172"/>
      <c r="C313" s="208"/>
      <c r="D313" s="169"/>
      <c r="E313" s="169"/>
      <c r="F313" s="159" t="s">
        <v>14</v>
      </c>
      <c r="G313" s="32">
        <f t="shared" si="175"/>
        <v>0</v>
      </c>
      <c r="H313" s="19">
        <f t="shared" si="176"/>
        <v>0</v>
      </c>
      <c r="I313" s="165">
        <v>0</v>
      </c>
      <c r="J313" s="165">
        <v>0</v>
      </c>
      <c r="K313" s="165">
        <v>0</v>
      </c>
      <c r="L313" s="165">
        <v>0</v>
      </c>
      <c r="M313" s="165">
        <v>0</v>
      </c>
      <c r="N313" s="165">
        <v>0</v>
      </c>
      <c r="O313" s="164">
        <v>0</v>
      </c>
      <c r="P313" s="164">
        <v>0</v>
      </c>
      <c r="Q313" s="211"/>
      <c r="R313" s="178"/>
      <c r="S313" s="178"/>
      <c r="T313" s="178"/>
      <c r="U313" s="198"/>
      <c r="V313" s="198"/>
      <c r="W313" s="197"/>
      <c r="X313" s="198"/>
      <c r="Y313" s="178"/>
      <c r="Z313" s="178"/>
    </row>
    <row r="314" spans="1:26" ht="27.75" customHeight="1">
      <c r="A314" s="169" t="s">
        <v>45</v>
      </c>
      <c r="B314" s="170" t="s">
        <v>161</v>
      </c>
      <c r="C314" s="206"/>
      <c r="D314" s="169" t="s">
        <v>290</v>
      </c>
      <c r="E314" s="169" t="s">
        <v>62</v>
      </c>
      <c r="F314" s="159" t="s">
        <v>7</v>
      </c>
      <c r="G314" s="32">
        <f>I314+K314+M314+O314</f>
        <v>158615259.62</v>
      </c>
      <c r="H314" s="32">
        <f>J314+L314+N314+P314</f>
        <v>158193556.55000001</v>
      </c>
      <c r="I314" s="165">
        <f>I315+I316+I317+I318</f>
        <v>36895437.530000001</v>
      </c>
      <c r="J314" s="165">
        <f>SUM(J315:J318)</f>
        <v>36895437.530000001</v>
      </c>
      <c r="K314" s="164">
        <f>K315+K316</f>
        <v>39134631</v>
      </c>
      <c r="L314" s="164">
        <f>L315+L316</f>
        <v>39134631</v>
      </c>
      <c r="M314" s="164">
        <f t="shared" ref="M314:N314" si="180">M315+M316</f>
        <v>39701067.090000004</v>
      </c>
      <c r="N314" s="164">
        <f t="shared" si="180"/>
        <v>39282176.760000005</v>
      </c>
      <c r="O314" s="164">
        <f>O315+O316</f>
        <v>42884124</v>
      </c>
      <c r="P314" s="164">
        <f>P315+P316</f>
        <v>42881311.259999998</v>
      </c>
      <c r="Q314" s="209" t="s">
        <v>71</v>
      </c>
      <c r="R314" s="176" t="s">
        <v>5</v>
      </c>
      <c r="S314" s="176">
        <v>100</v>
      </c>
      <c r="T314" s="176">
        <v>100</v>
      </c>
      <c r="U314" s="198">
        <v>100</v>
      </c>
      <c r="V314" s="198">
        <v>100</v>
      </c>
      <c r="W314" s="197">
        <v>100</v>
      </c>
      <c r="X314" s="198">
        <v>100</v>
      </c>
      <c r="Y314" s="176">
        <v>100</v>
      </c>
      <c r="Z314" s="176">
        <v>100</v>
      </c>
    </row>
    <row r="315" spans="1:26" ht="55.5" customHeight="1">
      <c r="A315" s="169"/>
      <c r="B315" s="171"/>
      <c r="C315" s="207"/>
      <c r="D315" s="169"/>
      <c r="E315" s="169"/>
      <c r="F315" s="159" t="s">
        <v>79</v>
      </c>
      <c r="G315" s="32">
        <f t="shared" ref="G315:G316" si="181">I315+K315+M315+O315</f>
        <v>48810150.620000005</v>
      </c>
      <c r="H315" s="32">
        <f t="shared" ref="H315:H316" si="182">J315+L315+N315+P315</f>
        <v>48807337.880000003</v>
      </c>
      <c r="I315" s="165">
        <v>10681255.529999999</v>
      </c>
      <c r="J315" s="165">
        <v>10681255.529999999</v>
      </c>
      <c r="K315" s="164">
        <v>11329476</v>
      </c>
      <c r="L315" s="164">
        <v>11329476</v>
      </c>
      <c r="M315" s="164">
        <v>11957308.09</v>
      </c>
      <c r="N315" s="164">
        <v>11957308.09</v>
      </c>
      <c r="O315" s="164">
        <v>14842111</v>
      </c>
      <c r="P315" s="164">
        <v>14839298.26</v>
      </c>
      <c r="Q315" s="210"/>
      <c r="R315" s="177"/>
      <c r="S315" s="177"/>
      <c r="T315" s="177"/>
      <c r="U315" s="198"/>
      <c r="V315" s="198"/>
      <c r="W315" s="197"/>
      <c r="X315" s="198"/>
      <c r="Y315" s="177"/>
      <c r="Z315" s="177"/>
    </row>
    <row r="316" spans="1:26" ht="48" customHeight="1">
      <c r="A316" s="169"/>
      <c r="B316" s="171"/>
      <c r="C316" s="207"/>
      <c r="D316" s="169"/>
      <c r="E316" s="169"/>
      <c r="F316" s="159" t="s">
        <v>80</v>
      </c>
      <c r="G316" s="32">
        <f t="shared" si="181"/>
        <v>109805109</v>
      </c>
      <c r="H316" s="32">
        <f t="shared" si="182"/>
        <v>109386218.67</v>
      </c>
      <c r="I316" s="165">
        <v>26214182</v>
      </c>
      <c r="J316" s="165">
        <v>26214182</v>
      </c>
      <c r="K316" s="164">
        <v>27805155</v>
      </c>
      <c r="L316" s="164">
        <v>27805155</v>
      </c>
      <c r="M316" s="164">
        <v>27743759</v>
      </c>
      <c r="N316" s="164">
        <v>27324868.670000002</v>
      </c>
      <c r="O316" s="164">
        <v>28042013</v>
      </c>
      <c r="P316" s="164">
        <v>28042013</v>
      </c>
      <c r="Q316" s="210"/>
      <c r="R316" s="177"/>
      <c r="S316" s="177"/>
      <c r="T316" s="177"/>
      <c r="U316" s="198"/>
      <c r="V316" s="198"/>
      <c r="W316" s="197"/>
      <c r="X316" s="198"/>
      <c r="Y316" s="177"/>
      <c r="Z316" s="177"/>
    </row>
    <row r="317" spans="1:26" ht="48.75" customHeight="1">
      <c r="A317" s="169"/>
      <c r="B317" s="171"/>
      <c r="C317" s="207"/>
      <c r="D317" s="169"/>
      <c r="E317" s="169"/>
      <c r="F317" s="159" t="s">
        <v>81</v>
      </c>
      <c r="G317" s="32">
        <f t="shared" ref="G317:G318" si="183">I317+K317+M317</f>
        <v>0</v>
      </c>
      <c r="H317" s="32">
        <f t="shared" ref="H317:H318" si="184">J317+L317+N317</f>
        <v>0</v>
      </c>
      <c r="I317" s="165">
        <v>0</v>
      </c>
      <c r="J317" s="165">
        <v>0</v>
      </c>
      <c r="K317" s="165">
        <v>0</v>
      </c>
      <c r="L317" s="165">
        <v>0</v>
      </c>
      <c r="M317" s="165">
        <v>0</v>
      </c>
      <c r="N317" s="165">
        <v>0</v>
      </c>
      <c r="O317" s="164">
        <v>0</v>
      </c>
      <c r="P317" s="164">
        <v>0</v>
      </c>
      <c r="Q317" s="210"/>
      <c r="R317" s="177"/>
      <c r="S317" s="177"/>
      <c r="T317" s="177"/>
      <c r="U317" s="198"/>
      <c r="V317" s="198"/>
      <c r="W317" s="197"/>
      <c r="X317" s="198"/>
      <c r="Y317" s="177"/>
      <c r="Z317" s="177"/>
    </row>
    <row r="318" spans="1:26" ht="38" customHeight="1">
      <c r="A318" s="169"/>
      <c r="B318" s="172"/>
      <c r="C318" s="208"/>
      <c r="D318" s="169"/>
      <c r="E318" s="169"/>
      <c r="F318" s="159" t="s">
        <v>14</v>
      </c>
      <c r="G318" s="32">
        <f t="shared" si="183"/>
        <v>0</v>
      </c>
      <c r="H318" s="32">
        <f t="shared" si="184"/>
        <v>0</v>
      </c>
      <c r="I318" s="165">
        <v>0</v>
      </c>
      <c r="J318" s="165">
        <v>0</v>
      </c>
      <c r="K318" s="165">
        <v>0</v>
      </c>
      <c r="L318" s="165">
        <v>0</v>
      </c>
      <c r="M318" s="165">
        <v>0</v>
      </c>
      <c r="N318" s="165">
        <v>0</v>
      </c>
      <c r="O318" s="164">
        <v>0</v>
      </c>
      <c r="P318" s="164">
        <v>0</v>
      </c>
      <c r="Q318" s="211"/>
      <c r="R318" s="178"/>
      <c r="S318" s="178"/>
      <c r="T318" s="178"/>
      <c r="U318" s="198"/>
      <c r="V318" s="198"/>
      <c r="W318" s="197"/>
      <c r="X318" s="198"/>
      <c r="Y318" s="178"/>
      <c r="Z318" s="178"/>
    </row>
    <row r="319" spans="1:26" ht="37.5" customHeight="1">
      <c r="A319" s="169" t="s">
        <v>90</v>
      </c>
      <c r="B319" s="170" t="s">
        <v>162</v>
      </c>
      <c r="C319" s="206"/>
      <c r="D319" s="175" t="s">
        <v>290</v>
      </c>
      <c r="E319" s="169" t="s">
        <v>62</v>
      </c>
      <c r="F319" s="159" t="s">
        <v>7</v>
      </c>
      <c r="G319" s="40">
        <f>I319+K319+M319+O319</f>
        <v>32460.449999999997</v>
      </c>
      <c r="H319" s="40">
        <f>J319+L319+N319+P319</f>
        <v>32460.449999999997</v>
      </c>
      <c r="I319" s="22">
        <f>I320+I321</f>
        <v>20091.39</v>
      </c>
      <c r="J319" s="22">
        <f>SUM(J320:J323)</f>
        <v>20091.39</v>
      </c>
      <c r="K319" s="22">
        <f>K320+K321</f>
        <v>12369.06</v>
      </c>
      <c r="L319" s="22">
        <f>L320+L321</f>
        <v>12369.06</v>
      </c>
      <c r="M319" s="22">
        <f t="shared" ref="M319:N319" si="185">M320+M321</f>
        <v>0</v>
      </c>
      <c r="N319" s="22">
        <f t="shared" si="185"/>
        <v>0</v>
      </c>
      <c r="O319" s="26">
        <f>O320+O321+O322</f>
        <v>0</v>
      </c>
      <c r="P319" s="26">
        <f>P320+P321+P322</f>
        <v>0</v>
      </c>
      <c r="Q319" s="209" t="s">
        <v>76</v>
      </c>
      <c r="R319" s="166" t="s">
        <v>5</v>
      </c>
      <c r="S319" s="166">
        <v>100</v>
      </c>
      <c r="T319" s="182">
        <v>100</v>
      </c>
      <c r="U319" s="200">
        <v>100</v>
      </c>
      <c r="V319" s="200">
        <v>100</v>
      </c>
      <c r="W319" s="199" t="s">
        <v>8</v>
      </c>
      <c r="X319" s="200" t="s">
        <v>8</v>
      </c>
      <c r="Y319" s="182" t="s">
        <v>8</v>
      </c>
      <c r="Z319" s="182" t="s">
        <v>8</v>
      </c>
    </row>
    <row r="320" spans="1:26" ht="50.25" customHeight="1">
      <c r="A320" s="169"/>
      <c r="B320" s="171"/>
      <c r="C320" s="207"/>
      <c r="D320" s="169"/>
      <c r="E320" s="169"/>
      <c r="F320" s="159" t="s">
        <v>79</v>
      </c>
      <c r="G320" s="40">
        <f t="shared" ref="G320:G321" si="186">I320+K320+M320+O320</f>
        <v>15006.7</v>
      </c>
      <c r="H320" s="40">
        <f t="shared" ref="H320:H321" si="187">J320+L320+N320+P320</f>
        <v>15006.7</v>
      </c>
      <c r="I320" s="22">
        <v>7456.34</v>
      </c>
      <c r="J320" s="22">
        <v>7456.34</v>
      </c>
      <c r="K320" s="22">
        <v>7550.36</v>
      </c>
      <c r="L320" s="22">
        <v>7550.36</v>
      </c>
      <c r="M320" s="22">
        <v>0</v>
      </c>
      <c r="N320" s="22">
        <v>0</v>
      </c>
      <c r="O320" s="22">
        <v>0</v>
      </c>
      <c r="P320" s="22">
        <v>0</v>
      </c>
      <c r="Q320" s="210"/>
      <c r="R320" s="167"/>
      <c r="S320" s="167"/>
      <c r="T320" s="183"/>
      <c r="U320" s="200"/>
      <c r="V320" s="200"/>
      <c r="W320" s="199"/>
      <c r="X320" s="200"/>
      <c r="Y320" s="183"/>
      <c r="Z320" s="183"/>
    </row>
    <row r="321" spans="1:26" ht="37.5" customHeight="1">
      <c r="A321" s="169"/>
      <c r="B321" s="171"/>
      <c r="C321" s="207"/>
      <c r="D321" s="169"/>
      <c r="E321" s="169"/>
      <c r="F321" s="159" t="s">
        <v>80</v>
      </c>
      <c r="G321" s="40">
        <f t="shared" si="186"/>
        <v>17453.75</v>
      </c>
      <c r="H321" s="40">
        <f t="shared" si="187"/>
        <v>17453.75</v>
      </c>
      <c r="I321" s="22">
        <v>12635.05</v>
      </c>
      <c r="J321" s="22">
        <v>12635.05</v>
      </c>
      <c r="K321" s="22">
        <v>4818.7</v>
      </c>
      <c r="L321" s="22">
        <v>4818.7</v>
      </c>
      <c r="M321" s="22">
        <v>0</v>
      </c>
      <c r="N321" s="22">
        <v>0</v>
      </c>
      <c r="O321" s="22">
        <v>0</v>
      </c>
      <c r="P321" s="22">
        <v>0</v>
      </c>
      <c r="Q321" s="210"/>
      <c r="R321" s="167"/>
      <c r="S321" s="167"/>
      <c r="T321" s="183"/>
      <c r="U321" s="200"/>
      <c r="V321" s="200"/>
      <c r="W321" s="199"/>
      <c r="X321" s="200"/>
      <c r="Y321" s="183"/>
      <c r="Z321" s="183"/>
    </row>
    <row r="322" spans="1:26" ht="37.5" customHeight="1">
      <c r="A322" s="169"/>
      <c r="B322" s="171"/>
      <c r="C322" s="207"/>
      <c r="D322" s="169"/>
      <c r="E322" s="169"/>
      <c r="F322" s="159" t="s">
        <v>81</v>
      </c>
      <c r="G322" s="40">
        <f t="shared" si="175"/>
        <v>0</v>
      </c>
      <c r="H322" s="26">
        <f t="shared" si="176"/>
        <v>0</v>
      </c>
      <c r="I322" s="22">
        <v>0</v>
      </c>
      <c r="J322" s="22">
        <v>0</v>
      </c>
      <c r="K322" s="22">
        <v>0</v>
      </c>
      <c r="L322" s="22">
        <v>0</v>
      </c>
      <c r="M322" s="22">
        <v>0</v>
      </c>
      <c r="N322" s="22">
        <v>0</v>
      </c>
      <c r="O322" s="22">
        <v>0</v>
      </c>
      <c r="P322" s="22">
        <v>0</v>
      </c>
      <c r="Q322" s="210"/>
      <c r="R322" s="167"/>
      <c r="S322" s="167"/>
      <c r="T322" s="183"/>
      <c r="U322" s="200"/>
      <c r="V322" s="200"/>
      <c r="W322" s="199"/>
      <c r="X322" s="200"/>
      <c r="Y322" s="183"/>
      <c r="Z322" s="183"/>
    </row>
    <row r="323" spans="1:26" ht="37.5" customHeight="1">
      <c r="A323" s="169"/>
      <c r="B323" s="172"/>
      <c r="C323" s="208"/>
      <c r="D323" s="173"/>
      <c r="E323" s="169"/>
      <c r="F323" s="159" t="s">
        <v>14</v>
      </c>
      <c r="G323" s="40">
        <f t="shared" si="175"/>
        <v>0</v>
      </c>
      <c r="H323" s="26">
        <f t="shared" si="176"/>
        <v>0</v>
      </c>
      <c r="I323" s="22">
        <v>0</v>
      </c>
      <c r="J323" s="22">
        <v>0</v>
      </c>
      <c r="K323" s="22">
        <v>0</v>
      </c>
      <c r="L323" s="22">
        <v>0</v>
      </c>
      <c r="M323" s="22">
        <v>0</v>
      </c>
      <c r="N323" s="22">
        <v>0</v>
      </c>
      <c r="O323" s="22">
        <v>0</v>
      </c>
      <c r="P323" s="22">
        <v>0</v>
      </c>
      <c r="Q323" s="211"/>
      <c r="R323" s="168"/>
      <c r="S323" s="168"/>
      <c r="T323" s="184"/>
      <c r="U323" s="200"/>
      <c r="V323" s="200"/>
      <c r="W323" s="199"/>
      <c r="X323" s="200"/>
      <c r="Y323" s="184"/>
      <c r="Z323" s="184"/>
    </row>
    <row r="324" spans="1:26" ht="37.5" customHeight="1">
      <c r="A324" s="169" t="s">
        <v>91</v>
      </c>
      <c r="B324" s="170" t="s">
        <v>163</v>
      </c>
      <c r="C324" s="206"/>
      <c r="D324" s="169" t="s">
        <v>290</v>
      </c>
      <c r="E324" s="169" t="s">
        <v>62</v>
      </c>
      <c r="F324" s="159" t="s">
        <v>7</v>
      </c>
      <c r="G324" s="40">
        <f>I324+K324+M324+O324</f>
        <v>1381642.85</v>
      </c>
      <c r="H324" s="40">
        <f>J324+L324+N324+P324</f>
        <v>1308176.53</v>
      </c>
      <c r="I324" s="22">
        <f>I325</f>
        <v>246918.01</v>
      </c>
      <c r="J324" s="22">
        <f>SUM(J325:J328)</f>
        <v>246918.01</v>
      </c>
      <c r="K324" s="22">
        <f>K325</f>
        <v>431568.52</v>
      </c>
      <c r="L324" s="22">
        <f>L325</f>
        <v>431568.52</v>
      </c>
      <c r="M324" s="22">
        <f t="shared" ref="M324:N324" si="188">M325</f>
        <v>299670</v>
      </c>
      <c r="N324" s="22">
        <f t="shared" si="188"/>
        <v>299670</v>
      </c>
      <c r="O324" s="26">
        <f>O325+O326</f>
        <v>403486.32</v>
      </c>
      <c r="P324" s="26">
        <f>P325+P326</f>
        <v>330020</v>
      </c>
      <c r="Q324" s="209" t="s">
        <v>94</v>
      </c>
      <c r="R324" s="166" t="s">
        <v>5</v>
      </c>
      <c r="S324" s="166">
        <v>100</v>
      </c>
      <c r="T324" s="182">
        <v>100</v>
      </c>
      <c r="U324" s="200">
        <v>100</v>
      </c>
      <c r="V324" s="200">
        <v>100</v>
      </c>
      <c r="W324" s="199">
        <v>100</v>
      </c>
      <c r="X324" s="200">
        <v>100</v>
      </c>
      <c r="Y324" s="182">
        <v>100</v>
      </c>
      <c r="Z324" s="182">
        <v>100</v>
      </c>
    </row>
    <row r="325" spans="1:26" ht="47.25" customHeight="1">
      <c r="A325" s="169"/>
      <c r="B325" s="171"/>
      <c r="C325" s="207"/>
      <c r="D325" s="169"/>
      <c r="E325" s="169"/>
      <c r="F325" s="159" t="s">
        <v>79</v>
      </c>
      <c r="G325" s="40">
        <f>I325+K325+M325+O325</f>
        <v>1381642.85</v>
      </c>
      <c r="H325" s="40">
        <f>J325+L325+N325+P325</f>
        <v>1308176.53</v>
      </c>
      <c r="I325" s="22">
        <v>246918.01</v>
      </c>
      <c r="J325" s="22">
        <v>246918.01</v>
      </c>
      <c r="K325" s="22">
        <v>431568.52</v>
      </c>
      <c r="L325" s="22">
        <v>431568.52</v>
      </c>
      <c r="M325" s="22">
        <v>299670</v>
      </c>
      <c r="N325" s="22">
        <v>299670</v>
      </c>
      <c r="O325" s="22">
        <v>403486.32</v>
      </c>
      <c r="P325" s="22">
        <v>330020</v>
      </c>
      <c r="Q325" s="210"/>
      <c r="R325" s="167"/>
      <c r="S325" s="167"/>
      <c r="T325" s="183"/>
      <c r="U325" s="200"/>
      <c r="V325" s="200"/>
      <c r="W325" s="199"/>
      <c r="X325" s="200"/>
      <c r="Y325" s="183"/>
      <c r="Z325" s="183"/>
    </row>
    <row r="326" spans="1:26" ht="37.5" customHeight="1">
      <c r="A326" s="169"/>
      <c r="B326" s="171"/>
      <c r="C326" s="207"/>
      <c r="D326" s="169"/>
      <c r="E326" s="169"/>
      <c r="F326" s="159" t="s">
        <v>80</v>
      </c>
      <c r="G326" s="40">
        <f t="shared" ref="G326:G328" si="189">I326+K326+M326</f>
        <v>0</v>
      </c>
      <c r="H326" s="40">
        <f t="shared" ref="H326:H328" si="190">J326+L326+N326</f>
        <v>0</v>
      </c>
      <c r="I326" s="22">
        <v>0</v>
      </c>
      <c r="J326" s="22">
        <v>0</v>
      </c>
      <c r="K326" s="22">
        <v>0</v>
      </c>
      <c r="L326" s="22">
        <v>0</v>
      </c>
      <c r="M326" s="22">
        <v>0</v>
      </c>
      <c r="N326" s="22">
        <v>0</v>
      </c>
      <c r="O326" s="22">
        <v>0</v>
      </c>
      <c r="P326" s="22">
        <v>0</v>
      </c>
      <c r="Q326" s="210"/>
      <c r="R326" s="167"/>
      <c r="S326" s="167"/>
      <c r="T326" s="183"/>
      <c r="U326" s="200"/>
      <c r="V326" s="200"/>
      <c r="W326" s="199"/>
      <c r="X326" s="200"/>
      <c r="Y326" s="183"/>
      <c r="Z326" s="183"/>
    </row>
    <row r="327" spans="1:26" ht="37.5" customHeight="1">
      <c r="A327" s="169"/>
      <c r="B327" s="171"/>
      <c r="C327" s="207"/>
      <c r="D327" s="169"/>
      <c r="E327" s="169"/>
      <c r="F327" s="159" t="s">
        <v>81</v>
      </c>
      <c r="G327" s="40">
        <f t="shared" si="189"/>
        <v>0</v>
      </c>
      <c r="H327" s="40">
        <f t="shared" si="190"/>
        <v>0</v>
      </c>
      <c r="I327" s="22">
        <v>0</v>
      </c>
      <c r="J327" s="22">
        <v>0</v>
      </c>
      <c r="K327" s="22">
        <v>0</v>
      </c>
      <c r="L327" s="22">
        <v>0</v>
      </c>
      <c r="M327" s="22">
        <v>0</v>
      </c>
      <c r="N327" s="22">
        <v>0</v>
      </c>
      <c r="O327" s="22">
        <v>0</v>
      </c>
      <c r="P327" s="22">
        <v>0</v>
      </c>
      <c r="Q327" s="210"/>
      <c r="R327" s="167"/>
      <c r="S327" s="167"/>
      <c r="T327" s="183"/>
      <c r="U327" s="200"/>
      <c r="V327" s="200"/>
      <c r="W327" s="199"/>
      <c r="X327" s="200"/>
      <c r="Y327" s="183"/>
      <c r="Z327" s="183"/>
    </row>
    <row r="328" spans="1:26" ht="37.5" customHeight="1">
      <c r="A328" s="169"/>
      <c r="B328" s="172"/>
      <c r="C328" s="208"/>
      <c r="D328" s="169"/>
      <c r="E328" s="169"/>
      <c r="F328" s="159" t="s">
        <v>14</v>
      </c>
      <c r="G328" s="40">
        <f t="shared" si="189"/>
        <v>0</v>
      </c>
      <c r="H328" s="40">
        <f t="shared" si="190"/>
        <v>0</v>
      </c>
      <c r="I328" s="22">
        <v>0</v>
      </c>
      <c r="J328" s="22">
        <v>0</v>
      </c>
      <c r="K328" s="22">
        <v>0</v>
      </c>
      <c r="L328" s="22">
        <v>0</v>
      </c>
      <c r="M328" s="22">
        <v>0</v>
      </c>
      <c r="N328" s="22">
        <v>0</v>
      </c>
      <c r="O328" s="22">
        <v>0</v>
      </c>
      <c r="P328" s="22">
        <v>0</v>
      </c>
      <c r="Q328" s="211"/>
      <c r="R328" s="168"/>
      <c r="S328" s="168"/>
      <c r="T328" s="184"/>
      <c r="U328" s="200"/>
      <c r="V328" s="200"/>
      <c r="W328" s="199"/>
      <c r="X328" s="200"/>
      <c r="Y328" s="184"/>
      <c r="Z328" s="184"/>
    </row>
    <row r="329" spans="1:26" ht="37.5" customHeight="1">
      <c r="A329" s="169" t="s">
        <v>112</v>
      </c>
      <c r="B329" s="170" t="s">
        <v>164</v>
      </c>
      <c r="C329" s="206"/>
      <c r="D329" s="169" t="s">
        <v>290</v>
      </c>
      <c r="E329" s="173" t="s">
        <v>62</v>
      </c>
      <c r="F329" s="159" t="str">
        <f t="shared" ref="F329:F334" si="191">F324</f>
        <v>Всего, из них раходы за счет:</v>
      </c>
      <c r="G329" s="40">
        <f>I329+K329+M329+O329</f>
        <v>194551.34999999998</v>
      </c>
      <c r="H329" s="40">
        <f>J329+L329+N329+P329</f>
        <v>194551.34999999998</v>
      </c>
      <c r="I329" s="22">
        <f>I330+I331+I332+I333</f>
        <v>82309.84</v>
      </c>
      <c r="J329" s="22">
        <f>J330+J331+J332+J333</f>
        <v>82309.84</v>
      </c>
      <c r="K329" s="22">
        <f>K331</f>
        <v>112241.51</v>
      </c>
      <c r="L329" s="22">
        <f>L331</f>
        <v>112241.51</v>
      </c>
      <c r="M329" s="22">
        <f t="shared" ref="M329:N329" si="192">M331</f>
        <v>0</v>
      </c>
      <c r="N329" s="22">
        <f t="shared" si="192"/>
        <v>0</v>
      </c>
      <c r="O329" s="26">
        <f>O330+O331+O332+O333</f>
        <v>0</v>
      </c>
      <c r="P329" s="26">
        <f>P330+P331+P332+P333</f>
        <v>0</v>
      </c>
      <c r="Q329" s="209" t="s">
        <v>113</v>
      </c>
      <c r="R329" s="166" t="s">
        <v>5</v>
      </c>
      <c r="S329" s="166">
        <v>100</v>
      </c>
      <c r="T329" s="166">
        <v>100</v>
      </c>
      <c r="U329" s="200">
        <v>100</v>
      </c>
      <c r="V329" s="200">
        <v>100</v>
      </c>
      <c r="W329" s="199" t="s">
        <v>8</v>
      </c>
      <c r="X329" s="200" t="s">
        <v>8</v>
      </c>
      <c r="Y329" s="182" t="s">
        <v>8</v>
      </c>
      <c r="Z329" s="182" t="s">
        <v>8</v>
      </c>
    </row>
    <row r="330" spans="1:26" ht="45.75" customHeight="1">
      <c r="A330" s="169"/>
      <c r="B330" s="171"/>
      <c r="C330" s="207"/>
      <c r="D330" s="169"/>
      <c r="E330" s="174"/>
      <c r="F330" s="159" t="str">
        <f t="shared" si="191"/>
        <v>Налоговых и неналоговых доходов, поступлений в местный бюджет  нецелевого характера</v>
      </c>
      <c r="G330" s="40">
        <f t="shared" ref="G330:G333" si="193">I330+K330+M330+O330</f>
        <v>0</v>
      </c>
      <c r="H330" s="40">
        <f t="shared" ref="H330:H333" si="194">J330+L330+N330+P330</f>
        <v>0</v>
      </c>
      <c r="I330" s="22">
        <v>0</v>
      </c>
      <c r="J330" s="22">
        <v>0</v>
      </c>
      <c r="K330" s="22">
        <v>0</v>
      </c>
      <c r="L330" s="22">
        <v>0</v>
      </c>
      <c r="M330" s="22">
        <v>0</v>
      </c>
      <c r="N330" s="22">
        <v>0</v>
      </c>
      <c r="O330" s="22">
        <v>0</v>
      </c>
      <c r="P330" s="22">
        <v>0</v>
      </c>
      <c r="Q330" s="210"/>
      <c r="R330" s="167"/>
      <c r="S330" s="167"/>
      <c r="T330" s="167"/>
      <c r="U330" s="200"/>
      <c r="V330" s="200"/>
      <c r="W330" s="199"/>
      <c r="X330" s="200"/>
      <c r="Y330" s="183"/>
      <c r="Z330" s="183"/>
    </row>
    <row r="331" spans="1:26" ht="37.5" customHeight="1">
      <c r="A331" s="169"/>
      <c r="B331" s="171"/>
      <c r="C331" s="207"/>
      <c r="D331" s="169"/>
      <c r="E331" s="174"/>
      <c r="F331" s="159" t="str">
        <f t="shared" si="191"/>
        <v>Поступлений в местный бюджет  целевого характера</v>
      </c>
      <c r="G331" s="40">
        <f t="shared" si="193"/>
        <v>194551.34999999998</v>
      </c>
      <c r="H331" s="40">
        <f t="shared" si="194"/>
        <v>194551.34999999998</v>
      </c>
      <c r="I331" s="22">
        <v>82309.84</v>
      </c>
      <c r="J331" s="22">
        <v>82309.84</v>
      </c>
      <c r="K331" s="22">
        <v>112241.51</v>
      </c>
      <c r="L331" s="22">
        <v>112241.51</v>
      </c>
      <c r="M331" s="22">
        <v>0</v>
      </c>
      <c r="N331" s="22">
        <v>0</v>
      </c>
      <c r="O331" s="22">
        <v>0</v>
      </c>
      <c r="P331" s="22">
        <v>0</v>
      </c>
      <c r="Q331" s="210"/>
      <c r="R331" s="167"/>
      <c r="S331" s="167"/>
      <c r="T331" s="167"/>
      <c r="U331" s="200"/>
      <c r="V331" s="200"/>
      <c r="W331" s="199"/>
      <c r="X331" s="200"/>
      <c r="Y331" s="183"/>
      <c r="Z331" s="183"/>
    </row>
    <row r="332" spans="1:26" ht="37.5" customHeight="1">
      <c r="A332" s="169"/>
      <c r="B332" s="171"/>
      <c r="C332" s="207"/>
      <c r="D332" s="169"/>
      <c r="E332" s="174"/>
      <c r="F332" s="159" t="str">
        <f t="shared" si="191"/>
        <v>Иных источников финансирования, предусмотренных законодательством</v>
      </c>
      <c r="G332" s="40">
        <f t="shared" si="193"/>
        <v>0</v>
      </c>
      <c r="H332" s="40">
        <f t="shared" si="194"/>
        <v>0</v>
      </c>
      <c r="I332" s="22">
        <v>0</v>
      </c>
      <c r="J332" s="22">
        <v>0</v>
      </c>
      <c r="K332" s="22">
        <v>0</v>
      </c>
      <c r="L332" s="22">
        <v>0</v>
      </c>
      <c r="M332" s="22">
        <v>0</v>
      </c>
      <c r="N332" s="22">
        <v>0</v>
      </c>
      <c r="O332" s="22">
        <v>0</v>
      </c>
      <c r="P332" s="22">
        <v>0</v>
      </c>
      <c r="Q332" s="210"/>
      <c r="R332" s="167"/>
      <c r="S332" s="167"/>
      <c r="T332" s="167"/>
      <c r="U332" s="200"/>
      <c r="V332" s="200"/>
      <c r="W332" s="199"/>
      <c r="X332" s="200"/>
      <c r="Y332" s="183"/>
      <c r="Z332" s="183"/>
    </row>
    <row r="333" spans="1:26" ht="37.5" customHeight="1">
      <c r="A333" s="169"/>
      <c r="B333" s="172"/>
      <c r="C333" s="208"/>
      <c r="D333" s="169"/>
      <c r="E333" s="175"/>
      <c r="F333" s="159" t="str">
        <f t="shared" si="191"/>
        <v>Переходящего остатка бюджетных средств</v>
      </c>
      <c r="G333" s="40">
        <f t="shared" si="193"/>
        <v>0</v>
      </c>
      <c r="H333" s="40">
        <f t="shared" si="194"/>
        <v>0</v>
      </c>
      <c r="I333" s="22">
        <v>0</v>
      </c>
      <c r="J333" s="22">
        <v>0</v>
      </c>
      <c r="K333" s="22">
        <v>0</v>
      </c>
      <c r="L333" s="22">
        <v>0</v>
      </c>
      <c r="M333" s="22">
        <v>0</v>
      </c>
      <c r="N333" s="22">
        <v>0</v>
      </c>
      <c r="O333" s="22">
        <v>0</v>
      </c>
      <c r="P333" s="22">
        <v>0</v>
      </c>
      <c r="Q333" s="211"/>
      <c r="R333" s="168"/>
      <c r="S333" s="168"/>
      <c r="T333" s="168"/>
      <c r="U333" s="200"/>
      <c r="V333" s="200"/>
      <c r="W333" s="199"/>
      <c r="X333" s="200"/>
      <c r="Y333" s="184"/>
      <c r="Z333" s="184"/>
    </row>
    <row r="334" spans="1:26" ht="37.5" customHeight="1">
      <c r="A334" s="173" t="s">
        <v>181</v>
      </c>
      <c r="B334" s="241" t="s">
        <v>207</v>
      </c>
      <c r="C334" s="156"/>
      <c r="D334" s="169" t="s">
        <v>290</v>
      </c>
      <c r="E334" s="173" t="s">
        <v>62</v>
      </c>
      <c r="F334" s="159" t="str">
        <f t="shared" si="191"/>
        <v>Всего, из них раходы за счет:</v>
      </c>
      <c r="G334" s="40">
        <f>I334+K334+M334+O334</f>
        <v>1078680.1199999999</v>
      </c>
      <c r="H334" s="40">
        <f>J334+L334+N334+P334</f>
        <v>1078680.1199999999</v>
      </c>
      <c r="I334" s="22">
        <v>0</v>
      </c>
      <c r="J334" s="22">
        <v>0</v>
      </c>
      <c r="K334" s="22">
        <f>K335+K336</f>
        <v>1078680.1199999999</v>
      </c>
      <c r="L334" s="22">
        <f>L335+L336</f>
        <v>1078680.1199999999</v>
      </c>
      <c r="M334" s="22">
        <f t="shared" ref="M334:N334" si="195">M335+M336</f>
        <v>0</v>
      </c>
      <c r="N334" s="22">
        <f t="shared" si="195"/>
        <v>0</v>
      </c>
      <c r="O334" s="26">
        <f>O335+O336+O337+O338</f>
        <v>0</v>
      </c>
      <c r="P334" s="26">
        <f>P335+P336+P337+P338</f>
        <v>0</v>
      </c>
      <c r="Q334" s="214" t="s">
        <v>186</v>
      </c>
      <c r="R334" s="179" t="s">
        <v>25</v>
      </c>
      <c r="S334" s="179" t="s">
        <v>8</v>
      </c>
      <c r="T334" s="179" t="s">
        <v>8</v>
      </c>
      <c r="U334" s="179">
        <v>20</v>
      </c>
      <c r="V334" s="179">
        <v>20</v>
      </c>
      <c r="W334" s="185" t="s">
        <v>8</v>
      </c>
      <c r="X334" s="179" t="s">
        <v>8</v>
      </c>
      <c r="Y334" s="166" t="s">
        <v>8</v>
      </c>
      <c r="Z334" s="166" t="s">
        <v>8</v>
      </c>
    </row>
    <row r="335" spans="1:26" ht="45" customHeight="1">
      <c r="A335" s="174"/>
      <c r="B335" s="242"/>
      <c r="C335" s="156"/>
      <c r="D335" s="169"/>
      <c r="E335" s="174"/>
      <c r="F335" s="159" t="str">
        <f t="shared" ref="F335:F343" si="196">F330</f>
        <v>Налоговых и неналоговых доходов, поступлений в местный бюджет  нецелевого характера</v>
      </c>
      <c r="G335" s="40">
        <f t="shared" ref="G335:G338" si="197">I335+K335+M335+O335</f>
        <v>1078.7</v>
      </c>
      <c r="H335" s="40">
        <f t="shared" ref="H335:H338" si="198">J335+L335+N335+P335</f>
        <v>1078.7</v>
      </c>
      <c r="I335" s="22">
        <v>0</v>
      </c>
      <c r="J335" s="22">
        <v>0</v>
      </c>
      <c r="K335" s="22">
        <v>1078.7</v>
      </c>
      <c r="L335" s="22">
        <v>1078.7</v>
      </c>
      <c r="M335" s="22">
        <v>0</v>
      </c>
      <c r="N335" s="22">
        <v>0</v>
      </c>
      <c r="O335" s="22">
        <v>0</v>
      </c>
      <c r="P335" s="22">
        <v>0</v>
      </c>
      <c r="Q335" s="214"/>
      <c r="R335" s="179"/>
      <c r="S335" s="179"/>
      <c r="T335" s="179"/>
      <c r="U335" s="179"/>
      <c r="V335" s="179"/>
      <c r="W335" s="185"/>
      <c r="X335" s="179"/>
      <c r="Y335" s="167"/>
      <c r="Z335" s="167"/>
    </row>
    <row r="336" spans="1:26" ht="37.5" customHeight="1">
      <c r="A336" s="174"/>
      <c r="B336" s="242"/>
      <c r="C336" s="156"/>
      <c r="D336" s="169"/>
      <c r="E336" s="174"/>
      <c r="F336" s="159" t="str">
        <f t="shared" si="196"/>
        <v>Поступлений в местный бюджет  целевого характера</v>
      </c>
      <c r="G336" s="40">
        <f t="shared" si="197"/>
        <v>1077601.42</v>
      </c>
      <c r="H336" s="40">
        <f t="shared" si="198"/>
        <v>1077601.42</v>
      </c>
      <c r="I336" s="22">
        <v>0</v>
      </c>
      <c r="J336" s="22">
        <v>0</v>
      </c>
      <c r="K336" s="22">
        <v>1077601.42</v>
      </c>
      <c r="L336" s="22">
        <v>1077601.42</v>
      </c>
      <c r="M336" s="22">
        <v>0</v>
      </c>
      <c r="N336" s="22">
        <v>0</v>
      </c>
      <c r="O336" s="22">
        <v>0</v>
      </c>
      <c r="P336" s="22">
        <v>0</v>
      </c>
      <c r="Q336" s="214"/>
      <c r="R336" s="179"/>
      <c r="S336" s="179"/>
      <c r="T336" s="179"/>
      <c r="U336" s="179"/>
      <c r="V336" s="179"/>
      <c r="W336" s="185"/>
      <c r="X336" s="179"/>
      <c r="Y336" s="167"/>
      <c r="Z336" s="167"/>
    </row>
    <row r="337" spans="1:26" ht="37.5" customHeight="1">
      <c r="A337" s="174"/>
      <c r="B337" s="242"/>
      <c r="C337" s="156"/>
      <c r="D337" s="169"/>
      <c r="E337" s="174"/>
      <c r="F337" s="159" t="str">
        <f t="shared" si="196"/>
        <v>Иных источников финансирования, предусмотренных законодательством</v>
      </c>
      <c r="G337" s="40">
        <f t="shared" si="197"/>
        <v>0</v>
      </c>
      <c r="H337" s="40">
        <f t="shared" si="198"/>
        <v>0</v>
      </c>
      <c r="I337" s="22">
        <v>0</v>
      </c>
      <c r="J337" s="22">
        <v>0</v>
      </c>
      <c r="K337" s="22">
        <v>0</v>
      </c>
      <c r="L337" s="22">
        <v>0</v>
      </c>
      <c r="M337" s="22">
        <v>0</v>
      </c>
      <c r="N337" s="22">
        <v>0</v>
      </c>
      <c r="O337" s="22">
        <v>0</v>
      </c>
      <c r="P337" s="22">
        <v>0</v>
      </c>
      <c r="Q337" s="214"/>
      <c r="R337" s="179"/>
      <c r="S337" s="179"/>
      <c r="T337" s="179"/>
      <c r="U337" s="179"/>
      <c r="V337" s="179"/>
      <c r="W337" s="185"/>
      <c r="X337" s="179"/>
      <c r="Y337" s="167"/>
      <c r="Z337" s="167"/>
    </row>
    <row r="338" spans="1:26" ht="37.5" customHeight="1">
      <c r="A338" s="175"/>
      <c r="B338" s="243"/>
      <c r="C338" s="156"/>
      <c r="D338" s="169"/>
      <c r="E338" s="175"/>
      <c r="F338" s="159" t="str">
        <f t="shared" si="196"/>
        <v>Переходящего остатка бюджетных средств</v>
      </c>
      <c r="G338" s="40">
        <f t="shared" si="197"/>
        <v>0</v>
      </c>
      <c r="H338" s="40">
        <f t="shared" si="198"/>
        <v>0</v>
      </c>
      <c r="I338" s="22">
        <v>0</v>
      </c>
      <c r="J338" s="22">
        <v>0</v>
      </c>
      <c r="K338" s="22">
        <v>0</v>
      </c>
      <c r="L338" s="22">
        <v>0</v>
      </c>
      <c r="M338" s="22">
        <v>0</v>
      </c>
      <c r="N338" s="22">
        <v>0</v>
      </c>
      <c r="O338" s="22">
        <v>0</v>
      </c>
      <c r="P338" s="22">
        <v>0</v>
      </c>
      <c r="Q338" s="214"/>
      <c r="R338" s="179"/>
      <c r="S338" s="179"/>
      <c r="T338" s="179"/>
      <c r="U338" s="179"/>
      <c r="V338" s="179"/>
      <c r="W338" s="185"/>
      <c r="X338" s="179"/>
      <c r="Y338" s="168"/>
      <c r="Z338" s="168"/>
    </row>
    <row r="339" spans="1:26" ht="37.5" customHeight="1">
      <c r="A339" s="169" t="s">
        <v>182</v>
      </c>
      <c r="B339" s="241" t="s">
        <v>208</v>
      </c>
      <c r="C339" s="67"/>
      <c r="D339" s="169" t="s">
        <v>290</v>
      </c>
      <c r="E339" s="173" t="s">
        <v>62</v>
      </c>
      <c r="F339" s="159" t="str">
        <f t="shared" si="196"/>
        <v>Всего, из них раходы за счет:</v>
      </c>
      <c r="G339" s="40">
        <f t="shared" ref="G339:H343" si="199">K339</f>
        <v>1681870</v>
      </c>
      <c r="H339" s="26">
        <f t="shared" si="199"/>
        <v>1681870</v>
      </c>
      <c r="I339" s="22">
        <v>0</v>
      </c>
      <c r="J339" s="22">
        <v>0</v>
      </c>
      <c r="K339" s="22">
        <f>K340+K341</f>
        <v>1681870</v>
      </c>
      <c r="L339" s="22">
        <f>L340+L341</f>
        <v>1681870</v>
      </c>
      <c r="M339" s="22">
        <f t="shared" ref="M339:N339" si="200">M340+M341</f>
        <v>0</v>
      </c>
      <c r="N339" s="22">
        <f t="shared" si="200"/>
        <v>0</v>
      </c>
      <c r="O339" s="26">
        <f>O340</f>
        <v>0</v>
      </c>
      <c r="P339" s="26">
        <f>P340</f>
        <v>0</v>
      </c>
      <c r="Q339" s="214" t="s">
        <v>187</v>
      </c>
      <c r="R339" s="166" t="s">
        <v>5</v>
      </c>
      <c r="S339" s="166" t="s">
        <v>8</v>
      </c>
      <c r="T339" s="166" t="s">
        <v>8</v>
      </c>
      <c r="U339" s="200">
        <v>100</v>
      </c>
      <c r="V339" s="200">
        <v>100</v>
      </c>
      <c r="W339" s="199" t="s">
        <v>8</v>
      </c>
      <c r="X339" s="200" t="s">
        <v>8</v>
      </c>
      <c r="Y339" s="182" t="s">
        <v>8</v>
      </c>
      <c r="Z339" s="182" t="s">
        <v>8</v>
      </c>
    </row>
    <row r="340" spans="1:26" ht="47.5" customHeight="1">
      <c r="A340" s="169"/>
      <c r="B340" s="242"/>
      <c r="C340" s="67"/>
      <c r="D340" s="169"/>
      <c r="E340" s="174"/>
      <c r="F340" s="159" t="str">
        <f t="shared" si="196"/>
        <v>Налоговых и неналоговых доходов, поступлений в местный бюджет  нецелевого характера</v>
      </c>
      <c r="G340" s="40">
        <f t="shared" si="199"/>
        <v>67274.8</v>
      </c>
      <c r="H340" s="26">
        <f t="shared" si="199"/>
        <v>67274.8</v>
      </c>
      <c r="I340" s="22">
        <v>0</v>
      </c>
      <c r="J340" s="22">
        <v>0</v>
      </c>
      <c r="K340" s="22">
        <v>67274.8</v>
      </c>
      <c r="L340" s="22">
        <v>67274.8</v>
      </c>
      <c r="M340" s="22">
        <v>0</v>
      </c>
      <c r="N340" s="22">
        <v>0</v>
      </c>
      <c r="O340" s="22">
        <v>0</v>
      </c>
      <c r="P340" s="22">
        <v>0</v>
      </c>
      <c r="Q340" s="214"/>
      <c r="R340" s="167"/>
      <c r="S340" s="167"/>
      <c r="T340" s="167"/>
      <c r="U340" s="200"/>
      <c r="V340" s="200"/>
      <c r="W340" s="199"/>
      <c r="X340" s="200"/>
      <c r="Y340" s="183"/>
      <c r="Z340" s="183"/>
    </row>
    <row r="341" spans="1:26" ht="37.5" customHeight="1">
      <c r="A341" s="169"/>
      <c r="B341" s="242"/>
      <c r="C341" s="67"/>
      <c r="D341" s="169"/>
      <c r="E341" s="174"/>
      <c r="F341" s="159" t="str">
        <f t="shared" si="196"/>
        <v>Поступлений в местный бюджет  целевого характера</v>
      </c>
      <c r="G341" s="40">
        <f t="shared" si="199"/>
        <v>1614595.2</v>
      </c>
      <c r="H341" s="26">
        <f t="shared" si="199"/>
        <v>1614595.2</v>
      </c>
      <c r="I341" s="22">
        <v>0</v>
      </c>
      <c r="J341" s="22">
        <v>0</v>
      </c>
      <c r="K341" s="22">
        <v>1614595.2</v>
      </c>
      <c r="L341" s="22">
        <v>1614595.2</v>
      </c>
      <c r="M341" s="22">
        <v>0</v>
      </c>
      <c r="N341" s="22">
        <v>0</v>
      </c>
      <c r="O341" s="22">
        <v>0</v>
      </c>
      <c r="P341" s="22">
        <v>0</v>
      </c>
      <c r="Q341" s="214"/>
      <c r="R341" s="167"/>
      <c r="S341" s="167"/>
      <c r="T341" s="167"/>
      <c r="U341" s="200"/>
      <c r="V341" s="200"/>
      <c r="W341" s="199"/>
      <c r="X341" s="200"/>
      <c r="Y341" s="183"/>
      <c r="Z341" s="183"/>
    </row>
    <row r="342" spans="1:26" ht="37.5" customHeight="1">
      <c r="A342" s="169"/>
      <c r="B342" s="242"/>
      <c r="C342" s="67"/>
      <c r="D342" s="169"/>
      <c r="E342" s="174"/>
      <c r="F342" s="159" t="str">
        <f t="shared" si="196"/>
        <v>Иных источников финансирования, предусмотренных законодательством</v>
      </c>
      <c r="G342" s="40">
        <f t="shared" si="199"/>
        <v>0</v>
      </c>
      <c r="H342" s="26">
        <f t="shared" si="199"/>
        <v>0</v>
      </c>
      <c r="I342" s="22">
        <v>0</v>
      </c>
      <c r="J342" s="22">
        <v>0</v>
      </c>
      <c r="K342" s="22">
        <v>0</v>
      </c>
      <c r="L342" s="22">
        <v>0</v>
      </c>
      <c r="M342" s="22">
        <v>0</v>
      </c>
      <c r="N342" s="22">
        <v>0</v>
      </c>
      <c r="O342" s="22">
        <v>0</v>
      </c>
      <c r="P342" s="22">
        <v>0</v>
      </c>
      <c r="Q342" s="214"/>
      <c r="R342" s="167"/>
      <c r="S342" s="167"/>
      <c r="T342" s="167"/>
      <c r="U342" s="200"/>
      <c r="V342" s="200"/>
      <c r="W342" s="199"/>
      <c r="X342" s="200"/>
      <c r="Y342" s="183"/>
      <c r="Z342" s="183"/>
    </row>
    <row r="343" spans="1:26" ht="37.5" customHeight="1">
      <c r="A343" s="169"/>
      <c r="B343" s="243"/>
      <c r="C343" s="67"/>
      <c r="D343" s="169"/>
      <c r="E343" s="175"/>
      <c r="F343" s="159" t="str">
        <f t="shared" si="196"/>
        <v>Переходящего остатка бюджетных средств</v>
      </c>
      <c r="G343" s="40">
        <f t="shared" si="199"/>
        <v>0</v>
      </c>
      <c r="H343" s="26">
        <f t="shared" si="199"/>
        <v>0</v>
      </c>
      <c r="I343" s="22">
        <v>0</v>
      </c>
      <c r="J343" s="22">
        <v>0</v>
      </c>
      <c r="K343" s="22">
        <v>0</v>
      </c>
      <c r="L343" s="22">
        <v>0</v>
      </c>
      <c r="M343" s="22">
        <v>0</v>
      </c>
      <c r="N343" s="22">
        <v>0</v>
      </c>
      <c r="O343" s="22">
        <v>0</v>
      </c>
      <c r="P343" s="22">
        <v>0</v>
      </c>
      <c r="Q343" s="214"/>
      <c r="R343" s="168"/>
      <c r="S343" s="168"/>
      <c r="T343" s="168"/>
      <c r="U343" s="200"/>
      <c r="V343" s="200"/>
      <c r="W343" s="199"/>
      <c r="X343" s="200"/>
      <c r="Y343" s="184"/>
      <c r="Z343" s="184"/>
    </row>
    <row r="344" spans="1:26" ht="37.5" customHeight="1">
      <c r="A344" s="169" t="s">
        <v>254</v>
      </c>
      <c r="B344" s="241" t="s">
        <v>255</v>
      </c>
      <c r="C344" s="67"/>
      <c r="D344" s="169" t="s">
        <v>290</v>
      </c>
      <c r="E344" s="173" t="s">
        <v>62</v>
      </c>
      <c r="F344" s="159" t="str">
        <f>F339</f>
        <v>Всего, из них раходы за счет:</v>
      </c>
      <c r="G344" s="40">
        <f>I344+K344+M344</f>
        <v>2882329.39</v>
      </c>
      <c r="H344" s="40">
        <f>J344+L344+N344</f>
        <v>2882329.39</v>
      </c>
      <c r="I344" s="22">
        <v>0</v>
      </c>
      <c r="J344" s="22">
        <v>0</v>
      </c>
      <c r="K344" s="22">
        <v>0</v>
      </c>
      <c r="L344" s="22">
        <v>0</v>
      </c>
      <c r="M344" s="22">
        <f>M345+M346</f>
        <v>2882329.39</v>
      </c>
      <c r="N344" s="22">
        <f>N345+N346</f>
        <v>2882329.39</v>
      </c>
      <c r="O344" s="26">
        <f>O345</f>
        <v>0</v>
      </c>
      <c r="P344" s="26">
        <f>P345</f>
        <v>0</v>
      </c>
      <c r="Q344" s="166" t="s">
        <v>256</v>
      </c>
      <c r="R344" s="166" t="s">
        <v>139</v>
      </c>
      <c r="S344" s="166" t="s">
        <v>8</v>
      </c>
      <c r="T344" s="166" t="s">
        <v>8</v>
      </c>
      <c r="U344" s="166" t="s">
        <v>8</v>
      </c>
      <c r="V344" s="166" t="s">
        <v>8</v>
      </c>
      <c r="W344" s="225">
        <v>1</v>
      </c>
      <c r="X344" s="179">
        <v>1</v>
      </c>
      <c r="Y344" s="166" t="s">
        <v>8</v>
      </c>
      <c r="Z344" s="166" t="s">
        <v>8</v>
      </c>
    </row>
    <row r="345" spans="1:26" ht="37.5" customHeight="1">
      <c r="A345" s="169"/>
      <c r="B345" s="242"/>
      <c r="C345" s="67"/>
      <c r="D345" s="169"/>
      <c r="E345" s="174"/>
      <c r="F345" s="159" t="str">
        <f t="shared" ref="F345:F348" si="201">F340</f>
        <v>Налоговых и неналоговых доходов, поступлений в местный бюджет  нецелевого характера</v>
      </c>
      <c r="G345" s="40">
        <f t="shared" ref="G345:G348" si="202">I345+K345+M345</f>
        <v>2882329.39</v>
      </c>
      <c r="H345" s="40">
        <f t="shared" ref="H345:H348" si="203">J345+L345+N345</f>
        <v>2882329.39</v>
      </c>
      <c r="I345" s="22">
        <v>0</v>
      </c>
      <c r="J345" s="22">
        <v>0</v>
      </c>
      <c r="K345" s="22">
        <v>0</v>
      </c>
      <c r="L345" s="22">
        <v>0</v>
      </c>
      <c r="M345" s="22">
        <v>2882329.39</v>
      </c>
      <c r="N345" s="22">
        <v>2882329.39</v>
      </c>
      <c r="O345" s="22">
        <v>0</v>
      </c>
      <c r="P345" s="22">
        <v>0</v>
      </c>
      <c r="Q345" s="167"/>
      <c r="R345" s="167"/>
      <c r="S345" s="167"/>
      <c r="T345" s="167"/>
      <c r="U345" s="167"/>
      <c r="V345" s="167"/>
      <c r="W345" s="227"/>
      <c r="X345" s="179"/>
      <c r="Y345" s="167"/>
      <c r="Z345" s="167"/>
    </row>
    <row r="346" spans="1:26" ht="37.5" customHeight="1">
      <c r="A346" s="169"/>
      <c r="B346" s="242"/>
      <c r="C346" s="67"/>
      <c r="D346" s="169"/>
      <c r="E346" s="174"/>
      <c r="F346" s="159" t="str">
        <f t="shared" si="201"/>
        <v>Поступлений в местный бюджет  целевого характера</v>
      </c>
      <c r="G346" s="40">
        <f t="shared" si="202"/>
        <v>0</v>
      </c>
      <c r="H346" s="40">
        <f t="shared" si="203"/>
        <v>0</v>
      </c>
      <c r="I346" s="22">
        <v>0</v>
      </c>
      <c r="J346" s="22">
        <v>0</v>
      </c>
      <c r="K346" s="22">
        <v>0</v>
      </c>
      <c r="L346" s="22">
        <v>0</v>
      </c>
      <c r="M346" s="22">
        <v>0</v>
      </c>
      <c r="N346" s="22">
        <v>0</v>
      </c>
      <c r="O346" s="22">
        <v>0</v>
      </c>
      <c r="P346" s="22">
        <v>0</v>
      </c>
      <c r="Q346" s="167"/>
      <c r="R346" s="167"/>
      <c r="S346" s="167"/>
      <c r="T346" s="167"/>
      <c r="U346" s="167"/>
      <c r="V346" s="167"/>
      <c r="W346" s="227"/>
      <c r="X346" s="179"/>
      <c r="Y346" s="167"/>
      <c r="Z346" s="167"/>
    </row>
    <row r="347" spans="1:26" ht="37.5" customHeight="1">
      <c r="A347" s="169"/>
      <c r="B347" s="242"/>
      <c r="C347" s="67"/>
      <c r="D347" s="169"/>
      <c r="E347" s="174"/>
      <c r="F347" s="159" t="str">
        <f t="shared" si="201"/>
        <v>Иных источников финансирования, предусмотренных законодательством</v>
      </c>
      <c r="G347" s="40">
        <f t="shared" si="202"/>
        <v>0</v>
      </c>
      <c r="H347" s="40">
        <f t="shared" si="203"/>
        <v>0</v>
      </c>
      <c r="I347" s="22">
        <v>0</v>
      </c>
      <c r="J347" s="22">
        <v>0</v>
      </c>
      <c r="K347" s="22">
        <v>0</v>
      </c>
      <c r="L347" s="22">
        <v>0</v>
      </c>
      <c r="M347" s="22">
        <v>0</v>
      </c>
      <c r="N347" s="22">
        <v>0</v>
      </c>
      <c r="O347" s="22">
        <v>0</v>
      </c>
      <c r="P347" s="22">
        <v>0</v>
      </c>
      <c r="Q347" s="167"/>
      <c r="R347" s="167"/>
      <c r="S347" s="167"/>
      <c r="T347" s="167"/>
      <c r="U347" s="167"/>
      <c r="V347" s="167"/>
      <c r="W347" s="227"/>
      <c r="X347" s="179"/>
      <c r="Y347" s="167"/>
      <c r="Z347" s="167"/>
    </row>
    <row r="348" spans="1:26" ht="37.5" customHeight="1">
      <c r="A348" s="169"/>
      <c r="B348" s="243"/>
      <c r="C348" s="67"/>
      <c r="D348" s="169"/>
      <c r="E348" s="175"/>
      <c r="F348" s="159" t="str">
        <f t="shared" si="201"/>
        <v>Переходящего остатка бюджетных средств</v>
      </c>
      <c r="G348" s="40">
        <f t="shared" si="202"/>
        <v>0</v>
      </c>
      <c r="H348" s="40">
        <f t="shared" si="203"/>
        <v>0</v>
      </c>
      <c r="I348" s="22">
        <v>0</v>
      </c>
      <c r="J348" s="22">
        <v>0</v>
      </c>
      <c r="K348" s="22">
        <v>0</v>
      </c>
      <c r="L348" s="22">
        <v>0</v>
      </c>
      <c r="M348" s="22">
        <v>0</v>
      </c>
      <c r="N348" s="22">
        <v>0</v>
      </c>
      <c r="O348" s="22">
        <v>0</v>
      </c>
      <c r="P348" s="22">
        <v>0</v>
      </c>
      <c r="Q348" s="168"/>
      <c r="R348" s="168"/>
      <c r="S348" s="168"/>
      <c r="T348" s="168"/>
      <c r="U348" s="168"/>
      <c r="V348" s="168"/>
      <c r="W348" s="229"/>
      <c r="X348" s="179"/>
      <c r="Y348" s="168"/>
      <c r="Z348" s="168"/>
    </row>
    <row r="349" spans="1:26" ht="37.5" customHeight="1">
      <c r="A349" s="169" t="s">
        <v>257</v>
      </c>
      <c r="B349" s="241" t="s">
        <v>260</v>
      </c>
      <c r="C349" s="67"/>
      <c r="D349" s="169" t="s">
        <v>290</v>
      </c>
      <c r="E349" s="173" t="s">
        <v>62</v>
      </c>
      <c r="F349" s="159" t="str">
        <f>F344</f>
        <v>Всего, из них раходы за счет:</v>
      </c>
      <c r="G349" s="40">
        <f>I349+K349+M349</f>
        <v>2496156</v>
      </c>
      <c r="H349" s="40">
        <f>J349+L349+N349</f>
        <v>2496156</v>
      </c>
      <c r="I349" s="22">
        <v>0</v>
      </c>
      <c r="J349" s="22">
        <v>0</v>
      </c>
      <c r="K349" s="22">
        <v>0</v>
      </c>
      <c r="L349" s="22">
        <v>0</v>
      </c>
      <c r="M349" s="22">
        <f>M350+M351+M352+M353</f>
        <v>2496156</v>
      </c>
      <c r="N349" s="22">
        <f>N350+N351+N352+N353</f>
        <v>2496156</v>
      </c>
      <c r="O349" s="26">
        <f>O350</f>
        <v>0</v>
      </c>
      <c r="P349" s="26">
        <f>P350</f>
        <v>0</v>
      </c>
      <c r="Q349" s="179" t="s">
        <v>256</v>
      </c>
      <c r="R349" s="166" t="s">
        <v>139</v>
      </c>
      <c r="S349" s="166" t="s">
        <v>8</v>
      </c>
      <c r="T349" s="166" t="s">
        <v>8</v>
      </c>
      <c r="U349" s="166" t="s">
        <v>8</v>
      </c>
      <c r="V349" s="166" t="s">
        <v>8</v>
      </c>
      <c r="W349" s="225">
        <v>1</v>
      </c>
      <c r="X349" s="179">
        <v>1</v>
      </c>
      <c r="Y349" s="166" t="s">
        <v>8</v>
      </c>
      <c r="Z349" s="166" t="s">
        <v>8</v>
      </c>
    </row>
    <row r="350" spans="1:26" ht="37.5" customHeight="1">
      <c r="A350" s="169"/>
      <c r="B350" s="242"/>
      <c r="C350" s="67"/>
      <c r="D350" s="169"/>
      <c r="E350" s="174"/>
      <c r="F350" s="159" t="str">
        <f t="shared" ref="F350:F353" si="204">F345</f>
        <v>Налоговых и неналоговых доходов, поступлений в местный бюджет  нецелевого характера</v>
      </c>
      <c r="G350" s="40">
        <f t="shared" ref="G350:G353" si="205">I350+K350+M350</f>
        <v>2496156</v>
      </c>
      <c r="H350" s="40">
        <f t="shared" ref="H350:H353" si="206">J350+L350+N350</f>
        <v>2496156</v>
      </c>
      <c r="I350" s="22">
        <v>0</v>
      </c>
      <c r="J350" s="22">
        <v>0</v>
      </c>
      <c r="K350" s="22">
        <v>0</v>
      </c>
      <c r="L350" s="22">
        <v>0</v>
      </c>
      <c r="M350" s="22">
        <v>2496156</v>
      </c>
      <c r="N350" s="22">
        <v>2496156</v>
      </c>
      <c r="O350" s="22">
        <v>0</v>
      </c>
      <c r="P350" s="22">
        <v>0</v>
      </c>
      <c r="Q350" s="179"/>
      <c r="R350" s="167"/>
      <c r="S350" s="167"/>
      <c r="T350" s="167"/>
      <c r="U350" s="167"/>
      <c r="V350" s="167"/>
      <c r="W350" s="227"/>
      <c r="X350" s="179"/>
      <c r="Y350" s="167"/>
      <c r="Z350" s="167"/>
    </row>
    <row r="351" spans="1:26" ht="37.5" customHeight="1">
      <c r="A351" s="169"/>
      <c r="B351" s="242"/>
      <c r="C351" s="67"/>
      <c r="D351" s="169"/>
      <c r="E351" s="174"/>
      <c r="F351" s="159" t="str">
        <f t="shared" si="204"/>
        <v>Поступлений в местный бюджет  целевого характера</v>
      </c>
      <c r="G351" s="40">
        <f t="shared" si="205"/>
        <v>0</v>
      </c>
      <c r="H351" s="40">
        <f t="shared" si="206"/>
        <v>0</v>
      </c>
      <c r="I351" s="22">
        <v>0</v>
      </c>
      <c r="J351" s="22">
        <v>0</v>
      </c>
      <c r="K351" s="22">
        <v>0</v>
      </c>
      <c r="L351" s="22">
        <v>0</v>
      </c>
      <c r="M351" s="22">
        <v>0</v>
      </c>
      <c r="N351" s="22">
        <v>0</v>
      </c>
      <c r="O351" s="22">
        <v>0</v>
      </c>
      <c r="P351" s="22">
        <v>0</v>
      </c>
      <c r="Q351" s="179"/>
      <c r="R351" s="167"/>
      <c r="S351" s="167"/>
      <c r="T351" s="167"/>
      <c r="U351" s="167"/>
      <c r="V351" s="167"/>
      <c r="W351" s="227"/>
      <c r="X351" s="179"/>
      <c r="Y351" s="167"/>
      <c r="Z351" s="167"/>
    </row>
    <row r="352" spans="1:26" ht="37.5" customHeight="1">
      <c r="A352" s="169"/>
      <c r="B352" s="242"/>
      <c r="C352" s="67"/>
      <c r="D352" s="169"/>
      <c r="E352" s="174"/>
      <c r="F352" s="159" t="str">
        <f t="shared" si="204"/>
        <v>Иных источников финансирования, предусмотренных законодательством</v>
      </c>
      <c r="G352" s="40">
        <f t="shared" si="205"/>
        <v>0</v>
      </c>
      <c r="H352" s="40">
        <f t="shared" si="206"/>
        <v>0</v>
      </c>
      <c r="I352" s="22">
        <v>0</v>
      </c>
      <c r="J352" s="22">
        <v>0</v>
      </c>
      <c r="K352" s="22">
        <v>0</v>
      </c>
      <c r="L352" s="22">
        <v>0</v>
      </c>
      <c r="M352" s="22">
        <v>0</v>
      </c>
      <c r="N352" s="22">
        <v>0</v>
      </c>
      <c r="O352" s="22">
        <v>0</v>
      </c>
      <c r="P352" s="22">
        <v>0</v>
      </c>
      <c r="Q352" s="179"/>
      <c r="R352" s="167"/>
      <c r="S352" s="167"/>
      <c r="T352" s="167"/>
      <c r="U352" s="167"/>
      <c r="V352" s="167"/>
      <c r="W352" s="227"/>
      <c r="X352" s="179"/>
      <c r="Y352" s="167"/>
      <c r="Z352" s="167"/>
    </row>
    <row r="353" spans="1:26" ht="37.5" customHeight="1">
      <c r="A353" s="169"/>
      <c r="B353" s="243"/>
      <c r="C353" s="67"/>
      <c r="D353" s="169"/>
      <c r="E353" s="175"/>
      <c r="F353" s="159" t="str">
        <f t="shared" si="204"/>
        <v>Переходящего остатка бюджетных средств</v>
      </c>
      <c r="G353" s="40">
        <f t="shared" si="205"/>
        <v>0</v>
      </c>
      <c r="H353" s="40">
        <f t="shared" si="206"/>
        <v>0</v>
      </c>
      <c r="I353" s="22">
        <v>0</v>
      </c>
      <c r="J353" s="22">
        <v>0</v>
      </c>
      <c r="K353" s="22">
        <v>0</v>
      </c>
      <c r="L353" s="22">
        <v>0</v>
      </c>
      <c r="M353" s="22">
        <v>0</v>
      </c>
      <c r="N353" s="22">
        <v>0</v>
      </c>
      <c r="O353" s="22">
        <v>0</v>
      </c>
      <c r="P353" s="22">
        <v>0</v>
      </c>
      <c r="Q353" s="179"/>
      <c r="R353" s="168"/>
      <c r="S353" s="168"/>
      <c r="T353" s="168"/>
      <c r="U353" s="168"/>
      <c r="V353" s="168"/>
      <c r="W353" s="229"/>
      <c r="X353" s="179"/>
      <c r="Y353" s="168"/>
      <c r="Z353" s="168"/>
    </row>
    <row r="354" spans="1:26" ht="37.5" customHeight="1">
      <c r="A354" s="169" t="s">
        <v>258</v>
      </c>
      <c r="B354" s="241" t="s">
        <v>335</v>
      </c>
      <c r="C354" s="67"/>
      <c r="D354" s="169" t="s">
        <v>290</v>
      </c>
      <c r="E354" s="173" t="s">
        <v>62</v>
      </c>
      <c r="F354" s="159" t="str">
        <f>F349</f>
        <v>Всего, из них раходы за счет:</v>
      </c>
      <c r="G354" s="40">
        <f>I354+K354+M354+O354</f>
        <v>338743.32</v>
      </c>
      <c r="H354" s="40">
        <f>J354+L354+N354+P354</f>
        <v>134456.09</v>
      </c>
      <c r="I354" s="22">
        <v>0</v>
      </c>
      <c r="J354" s="22">
        <v>0</v>
      </c>
      <c r="K354" s="22">
        <v>0</v>
      </c>
      <c r="L354" s="22">
        <v>0</v>
      </c>
      <c r="M354" s="22">
        <f>M355+M356+M357+M358</f>
        <v>208720.89</v>
      </c>
      <c r="N354" s="22">
        <f>N355+N356+N357+N358</f>
        <v>12285.6</v>
      </c>
      <c r="O354" s="26">
        <f>O355</f>
        <v>130022.43</v>
      </c>
      <c r="P354" s="26">
        <f>P355</f>
        <v>122170.49</v>
      </c>
      <c r="Q354" s="179" t="s">
        <v>261</v>
      </c>
      <c r="R354" s="166" t="s">
        <v>139</v>
      </c>
      <c r="S354" s="166" t="s">
        <v>8</v>
      </c>
      <c r="T354" s="166" t="s">
        <v>8</v>
      </c>
      <c r="U354" s="166" t="s">
        <v>8</v>
      </c>
      <c r="V354" s="166" t="s">
        <v>8</v>
      </c>
      <c r="W354" s="225">
        <v>1</v>
      </c>
      <c r="X354" s="179">
        <v>1</v>
      </c>
      <c r="Y354" s="166">
        <v>1</v>
      </c>
      <c r="Z354" s="166">
        <v>1</v>
      </c>
    </row>
    <row r="355" spans="1:26" ht="37.5" customHeight="1">
      <c r="A355" s="169"/>
      <c r="B355" s="242"/>
      <c r="C355" s="67"/>
      <c r="D355" s="169"/>
      <c r="E355" s="174"/>
      <c r="F355" s="159" t="str">
        <f t="shared" ref="F355:F358" si="207">F350</f>
        <v>Налоговых и неналоговых доходов, поступлений в местный бюджет  нецелевого характера</v>
      </c>
      <c r="G355" s="40">
        <f>I355+K355+M355+O355</f>
        <v>338743.32</v>
      </c>
      <c r="H355" s="40">
        <f>J355+L355+N355+P355</f>
        <v>134456.09</v>
      </c>
      <c r="I355" s="22">
        <v>0</v>
      </c>
      <c r="J355" s="22">
        <v>0</v>
      </c>
      <c r="K355" s="22">
        <v>0</v>
      </c>
      <c r="L355" s="22">
        <v>0</v>
      </c>
      <c r="M355" s="22">
        <v>208720.89</v>
      </c>
      <c r="N355" s="22">
        <v>12285.6</v>
      </c>
      <c r="O355" s="22">
        <v>130022.43</v>
      </c>
      <c r="P355" s="22">
        <v>122170.49</v>
      </c>
      <c r="Q355" s="179"/>
      <c r="R355" s="167"/>
      <c r="S355" s="167"/>
      <c r="T355" s="167"/>
      <c r="U355" s="167"/>
      <c r="V355" s="167"/>
      <c r="W355" s="227"/>
      <c r="X355" s="179"/>
      <c r="Y355" s="167"/>
      <c r="Z355" s="167"/>
    </row>
    <row r="356" spans="1:26" ht="37.5" customHeight="1">
      <c r="A356" s="169"/>
      <c r="B356" s="242"/>
      <c r="C356" s="67"/>
      <c r="D356" s="169"/>
      <c r="E356" s="174"/>
      <c r="F356" s="159" t="str">
        <f t="shared" si="207"/>
        <v>Поступлений в местный бюджет  целевого характера</v>
      </c>
      <c r="G356" s="40">
        <f t="shared" ref="G356:G358" si="208">I356+K356+M356</f>
        <v>0</v>
      </c>
      <c r="H356" s="40">
        <f t="shared" ref="H356:H358" si="209">J356+L356+N356</f>
        <v>0</v>
      </c>
      <c r="I356" s="22">
        <v>0</v>
      </c>
      <c r="J356" s="22">
        <v>0</v>
      </c>
      <c r="K356" s="22">
        <v>0</v>
      </c>
      <c r="L356" s="22">
        <v>0</v>
      </c>
      <c r="M356" s="22">
        <v>0</v>
      </c>
      <c r="N356" s="22">
        <v>0</v>
      </c>
      <c r="O356" s="22">
        <v>0</v>
      </c>
      <c r="P356" s="22">
        <v>0</v>
      </c>
      <c r="Q356" s="179"/>
      <c r="R356" s="167"/>
      <c r="S356" s="167"/>
      <c r="T356" s="167"/>
      <c r="U356" s="167"/>
      <c r="V356" s="167"/>
      <c r="W356" s="227"/>
      <c r="X356" s="179"/>
      <c r="Y356" s="167"/>
      <c r="Z356" s="167"/>
    </row>
    <row r="357" spans="1:26" ht="37.5" customHeight="1">
      <c r="A357" s="169"/>
      <c r="B357" s="242"/>
      <c r="C357" s="67"/>
      <c r="D357" s="169"/>
      <c r="E357" s="174"/>
      <c r="F357" s="159" t="str">
        <f t="shared" si="207"/>
        <v>Иных источников финансирования, предусмотренных законодательством</v>
      </c>
      <c r="G357" s="40">
        <f t="shared" si="208"/>
        <v>0</v>
      </c>
      <c r="H357" s="40">
        <f t="shared" si="209"/>
        <v>0</v>
      </c>
      <c r="I357" s="22">
        <v>0</v>
      </c>
      <c r="J357" s="22">
        <v>0</v>
      </c>
      <c r="K357" s="22">
        <v>0</v>
      </c>
      <c r="L357" s="22">
        <v>0</v>
      </c>
      <c r="M357" s="22">
        <v>0</v>
      </c>
      <c r="N357" s="22">
        <v>0</v>
      </c>
      <c r="O357" s="22">
        <v>0</v>
      </c>
      <c r="P357" s="22">
        <v>0</v>
      </c>
      <c r="Q357" s="179"/>
      <c r="R357" s="167"/>
      <c r="S357" s="167"/>
      <c r="T357" s="167"/>
      <c r="U357" s="167"/>
      <c r="V357" s="167"/>
      <c r="W357" s="227"/>
      <c r="X357" s="179"/>
      <c r="Y357" s="167"/>
      <c r="Z357" s="167"/>
    </row>
    <row r="358" spans="1:26" ht="37.5" customHeight="1">
      <c r="A358" s="169"/>
      <c r="B358" s="243"/>
      <c r="C358" s="67"/>
      <c r="D358" s="169"/>
      <c r="E358" s="175"/>
      <c r="F358" s="159" t="str">
        <f t="shared" si="207"/>
        <v>Переходящего остатка бюджетных средств</v>
      </c>
      <c r="G358" s="40">
        <f t="shared" si="208"/>
        <v>0</v>
      </c>
      <c r="H358" s="40">
        <f t="shared" si="209"/>
        <v>0</v>
      </c>
      <c r="I358" s="22">
        <v>0</v>
      </c>
      <c r="J358" s="22">
        <v>0</v>
      </c>
      <c r="K358" s="22">
        <v>0</v>
      </c>
      <c r="L358" s="22">
        <v>0</v>
      </c>
      <c r="M358" s="22">
        <v>0</v>
      </c>
      <c r="N358" s="22">
        <v>0</v>
      </c>
      <c r="O358" s="22">
        <v>0</v>
      </c>
      <c r="P358" s="22">
        <v>0</v>
      </c>
      <c r="Q358" s="179"/>
      <c r="R358" s="168"/>
      <c r="S358" s="168"/>
      <c r="T358" s="168"/>
      <c r="U358" s="168"/>
      <c r="V358" s="168"/>
      <c r="W358" s="229"/>
      <c r="X358" s="179"/>
      <c r="Y358" s="168"/>
      <c r="Z358" s="168"/>
    </row>
    <row r="359" spans="1:26" ht="37.5" customHeight="1">
      <c r="A359" s="169" t="s">
        <v>259</v>
      </c>
      <c r="B359" s="241" t="s">
        <v>262</v>
      </c>
      <c r="C359" s="67"/>
      <c r="D359" s="169" t="s">
        <v>290</v>
      </c>
      <c r="E359" s="173" t="s">
        <v>62</v>
      </c>
      <c r="F359" s="159" t="str">
        <f>F339</f>
        <v>Всего, из них раходы за счет:</v>
      </c>
      <c r="G359" s="40">
        <f>I359+K359+M359+O359</f>
        <v>2107157.9700000002</v>
      </c>
      <c r="H359" s="40">
        <f>J359+L359+N359+P359</f>
        <v>1943270.8399999999</v>
      </c>
      <c r="I359" s="22">
        <v>0</v>
      </c>
      <c r="J359" s="22">
        <v>0</v>
      </c>
      <c r="K359" s="22">
        <v>0</v>
      </c>
      <c r="L359" s="22">
        <v>0</v>
      </c>
      <c r="M359" s="22">
        <f>M360</f>
        <v>546290.4</v>
      </c>
      <c r="N359" s="22">
        <f>N360</f>
        <v>546290.4</v>
      </c>
      <c r="O359" s="26">
        <f>O360</f>
        <v>1560867.57</v>
      </c>
      <c r="P359" s="26">
        <f>P360</f>
        <v>1396980.44</v>
      </c>
      <c r="Q359" s="166" t="s">
        <v>261</v>
      </c>
      <c r="R359" s="179" t="s">
        <v>139</v>
      </c>
      <c r="S359" s="179" t="s">
        <v>8</v>
      </c>
      <c r="T359" s="179" t="s">
        <v>8</v>
      </c>
      <c r="U359" s="179" t="s">
        <v>8</v>
      </c>
      <c r="V359" s="179" t="s">
        <v>8</v>
      </c>
      <c r="W359" s="185">
        <v>1</v>
      </c>
      <c r="X359" s="179">
        <v>1</v>
      </c>
      <c r="Y359" s="166">
        <v>1</v>
      </c>
      <c r="Z359" s="166">
        <v>1</v>
      </c>
    </row>
    <row r="360" spans="1:26" ht="37.5" customHeight="1">
      <c r="A360" s="169"/>
      <c r="B360" s="242"/>
      <c r="C360" s="67"/>
      <c r="D360" s="169"/>
      <c r="E360" s="174"/>
      <c r="F360" s="159" t="str">
        <f t="shared" ref="F360:F363" si="210">F340</f>
        <v>Налоговых и неналоговых доходов, поступлений в местный бюджет  нецелевого характера</v>
      </c>
      <c r="G360" s="40">
        <f>I360+K360+M360+O360</f>
        <v>2107157.9700000002</v>
      </c>
      <c r="H360" s="40">
        <f>J360+L360+N360+P360</f>
        <v>1943270.8399999999</v>
      </c>
      <c r="I360" s="22">
        <v>0</v>
      </c>
      <c r="J360" s="22">
        <v>0</v>
      </c>
      <c r="K360" s="22">
        <v>0</v>
      </c>
      <c r="L360" s="22">
        <v>0</v>
      </c>
      <c r="M360" s="22">
        <v>546290.4</v>
      </c>
      <c r="N360" s="22">
        <v>546290.4</v>
      </c>
      <c r="O360" s="22">
        <v>1560867.57</v>
      </c>
      <c r="P360" s="22">
        <v>1396980.44</v>
      </c>
      <c r="Q360" s="167"/>
      <c r="R360" s="179"/>
      <c r="S360" s="179"/>
      <c r="T360" s="179"/>
      <c r="U360" s="179"/>
      <c r="V360" s="179"/>
      <c r="W360" s="185"/>
      <c r="X360" s="179"/>
      <c r="Y360" s="167"/>
      <c r="Z360" s="167"/>
    </row>
    <row r="361" spans="1:26" ht="37.5" customHeight="1">
      <c r="A361" s="169"/>
      <c r="B361" s="242"/>
      <c r="C361" s="67"/>
      <c r="D361" s="169"/>
      <c r="E361" s="174"/>
      <c r="F361" s="159" t="str">
        <f t="shared" si="210"/>
        <v>Поступлений в местный бюджет  целевого характера</v>
      </c>
      <c r="G361" s="40">
        <f t="shared" ref="G361:G363" si="211">I361+K361+M361</f>
        <v>0</v>
      </c>
      <c r="H361" s="40">
        <f t="shared" ref="H361:H363" si="212">J361+L361+N361</f>
        <v>0</v>
      </c>
      <c r="I361" s="22">
        <v>0</v>
      </c>
      <c r="J361" s="22">
        <v>0</v>
      </c>
      <c r="K361" s="22">
        <v>0</v>
      </c>
      <c r="L361" s="22">
        <v>0</v>
      </c>
      <c r="M361" s="22">
        <v>0</v>
      </c>
      <c r="N361" s="22">
        <v>0</v>
      </c>
      <c r="O361" s="22">
        <v>0</v>
      </c>
      <c r="P361" s="22">
        <v>0</v>
      </c>
      <c r="Q361" s="167"/>
      <c r="R361" s="179"/>
      <c r="S361" s="179"/>
      <c r="T361" s="179"/>
      <c r="U361" s="179"/>
      <c r="V361" s="179"/>
      <c r="W361" s="185"/>
      <c r="X361" s="179"/>
      <c r="Y361" s="167"/>
      <c r="Z361" s="167"/>
    </row>
    <row r="362" spans="1:26" ht="37.5" customHeight="1">
      <c r="A362" s="169"/>
      <c r="B362" s="242"/>
      <c r="C362" s="67"/>
      <c r="D362" s="169"/>
      <c r="E362" s="174"/>
      <c r="F362" s="159" t="str">
        <f t="shared" si="210"/>
        <v>Иных источников финансирования, предусмотренных законодательством</v>
      </c>
      <c r="G362" s="40">
        <f t="shared" si="211"/>
        <v>0</v>
      </c>
      <c r="H362" s="40">
        <f t="shared" si="212"/>
        <v>0</v>
      </c>
      <c r="I362" s="22">
        <v>0</v>
      </c>
      <c r="J362" s="22">
        <v>0</v>
      </c>
      <c r="K362" s="22">
        <v>0</v>
      </c>
      <c r="L362" s="22">
        <v>0</v>
      </c>
      <c r="M362" s="22">
        <v>0</v>
      </c>
      <c r="N362" s="22">
        <v>0</v>
      </c>
      <c r="O362" s="22">
        <v>0</v>
      </c>
      <c r="P362" s="22">
        <v>0</v>
      </c>
      <c r="Q362" s="167"/>
      <c r="R362" s="179"/>
      <c r="S362" s="179"/>
      <c r="T362" s="179"/>
      <c r="U362" s="179"/>
      <c r="V362" s="179"/>
      <c r="W362" s="185"/>
      <c r="X362" s="179"/>
      <c r="Y362" s="167"/>
      <c r="Z362" s="167"/>
    </row>
    <row r="363" spans="1:26" ht="37.5" customHeight="1">
      <c r="A363" s="169"/>
      <c r="B363" s="243"/>
      <c r="C363" s="67"/>
      <c r="D363" s="169"/>
      <c r="E363" s="175"/>
      <c r="F363" s="159" t="str">
        <f t="shared" si="210"/>
        <v>Переходящего остатка бюджетных средств</v>
      </c>
      <c r="G363" s="40">
        <f t="shared" si="211"/>
        <v>0</v>
      </c>
      <c r="H363" s="40">
        <f t="shared" si="212"/>
        <v>0</v>
      </c>
      <c r="I363" s="22">
        <v>0</v>
      </c>
      <c r="J363" s="22">
        <v>0</v>
      </c>
      <c r="K363" s="22">
        <v>0</v>
      </c>
      <c r="L363" s="22">
        <v>0</v>
      </c>
      <c r="M363" s="22">
        <v>0</v>
      </c>
      <c r="N363" s="22">
        <v>0</v>
      </c>
      <c r="O363" s="22">
        <v>0</v>
      </c>
      <c r="P363" s="22">
        <v>0</v>
      </c>
      <c r="Q363" s="168"/>
      <c r="R363" s="179"/>
      <c r="S363" s="179"/>
      <c r="T363" s="179"/>
      <c r="U363" s="179"/>
      <c r="V363" s="179"/>
      <c r="W363" s="185"/>
      <c r="X363" s="179"/>
      <c r="Y363" s="168"/>
      <c r="Z363" s="168"/>
    </row>
    <row r="364" spans="1:26" ht="37.5" customHeight="1">
      <c r="A364" s="169" t="s">
        <v>324</v>
      </c>
      <c r="B364" s="170" t="s">
        <v>325</v>
      </c>
      <c r="C364" s="67"/>
      <c r="D364" s="169" t="s">
        <v>290</v>
      </c>
      <c r="E364" s="173" t="s">
        <v>62</v>
      </c>
      <c r="F364" s="159" t="str">
        <f>F359</f>
        <v>Всего, из них раходы за счет:</v>
      </c>
      <c r="G364" s="40">
        <f>O364</f>
        <v>40404.04</v>
      </c>
      <c r="H364" s="40">
        <f>P364</f>
        <v>40404.04</v>
      </c>
      <c r="I364" s="22">
        <v>0</v>
      </c>
      <c r="J364" s="22">
        <v>0</v>
      </c>
      <c r="K364" s="22">
        <v>0</v>
      </c>
      <c r="L364" s="22">
        <v>0</v>
      </c>
      <c r="M364" s="22">
        <v>0</v>
      </c>
      <c r="N364" s="22">
        <v>0</v>
      </c>
      <c r="O364" s="26">
        <f>O365+O366+O367+O368</f>
        <v>40404.04</v>
      </c>
      <c r="P364" s="26">
        <f>P365+P366+P367+P368</f>
        <v>40404.04</v>
      </c>
      <c r="Q364" s="166" t="s">
        <v>326</v>
      </c>
      <c r="R364" s="166" t="s">
        <v>25</v>
      </c>
      <c r="S364" s="166" t="s">
        <v>8</v>
      </c>
      <c r="T364" s="166" t="s">
        <v>8</v>
      </c>
      <c r="U364" s="166" t="s">
        <v>8</v>
      </c>
      <c r="V364" s="166" t="s">
        <v>8</v>
      </c>
      <c r="W364" s="166" t="s">
        <v>8</v>
      </c>
      <c r="X364" s="166" t="s">
        <v>8</v>
      </c>
      <c r="Y364" s="166">
        <v>1</v>
      </c>
      <c r="Z364" s="166">
        <v>1</v>
      </c>
    </row>
    <row r="365" spans="1:26" ht="37.5" customHeight="1">
      <c r="A365" s="169"/>
      <c r="B365" s="171"/>
      <c r="C365" s="67"/>
      <c r="D365" s="169"/>
      <c r="E365" s="174"/>
      <c r="F365" s="159" t="str">
        <f t="shared" ref="F365:F368" si="213">F360</f>
        <v>Налоговых и неналоговых доходов, поступлений в местный бюджет  нецелевого характера</v>
      </c>
      <c r="G365" s="40">
        <f t="shared" ref="G365:G368" si="214">O365</f>
        <v>404.04</v>
      </c>
      <c r="H365" s="40">
        <f t="shared" ref="H365:H368" si="215">P365</f>
        <v>404.04</v>
      </c>
      <c r="I365" s="22">
        <v>0</v>
      </c>
      <c r="J365" s="22">
        <v>0</v>
      </c>
      <c r="K365" s="22">
        <v>0</v>
      </c>
      <c r="L365" s="22">
        <v>0</v>
      </c>
      <c r="M365" s="22">
        <v>0</v>
      </c>
      <c r="N365" s="22">
        <v>0</v>
      </c>
      <c r="O365" s="22">
        <v>404.04</v>
      </c>
      <c r="P365" s="22">
        <v>404.04</v>
      </c>
      <c r="Q365" s="167"/>
      <c r="R365" s="167"/>
      <c r="S365" s="167"/>
      <c r="T365" s="167"/>
      <c r="U365" s="167"/>
      <c r="V365" s="167"/>
      <c r="W365" s="167"/>
      <c r="X365" s="167"/>
      <c r="Y365" s="167"/>
      <c r="Z365" s="167"/>
    </row>
    <row r="366" spans="1:26" ht="37.5" customHeight="1">
      <c r="A366" s="169"/>
      <c r="B366" s="171"/>
      <c r="C366" s="67"/>
      <c r="D366" s="169"/>
      <c r="E366" s="174"/>
      <c r="F366" s="159" t="str">
        <f t="shared" si="213"/>
        <v>Поступлений в местный бюджет  целевого характера</v>
      </c>
      <c r="G366" s="40">
        <f t="shared" si="214"/>
        <v>40000</v>
      </c>
      <c r="H366" s="40">
        <f t="shared" si="215"/>
        <v>40000</v>
      </c>
      <c r="I366" s="22">
        <v>0</v>
      </c>
      <c r="J366" s="22">
        <v>0</v>
      </c>
      <c r="K366" s="22">
        <v>0</v>
      </c>
      <c r="L366" s="22">
        <v>0</v>
      </c>
      <c r="M366" s="22">
        <v>0</v>
      </c>
      <c r="N366" s="22">
        <v>0</v>
      </c>
      <c r="O366" s="22">
        <v>40000</v>
      </c>
      <c r="P366" s="22">
        <v>40000</v>
      </c>
      <c r="Q366" s="167"/>
      <c r="R366" s="167"/>
      <c r="S366" s="167"/>
      <c r="T366" s="167"/>
      <c r="U366" s="167"/>
      <c r="V366" s="167"/>
      <c r="W366" s="167"/>
      <c r="X366" s="167"/>
      <c r="Y366" s="167"/>
      <c r="Z366" s="167"/>
    </row>
    <row r="367" spans="1:26" ht="37.5" customHeight="1">
      <c r="A367" s="169"/>
      <c r="B367" s="171"/>
      <c r="C367" s="67"/>
      <c r="D367" s="169"/>
      <c r="E367" s="174"/>
      <c r="F367" s="159" t="str">
        <f t="shared" si="213"/>
        <v>Иных источников финансирования, предусмотренных законодательством</v>
      </c>
      <c r="G367" s="40">
        <f t="shared" si="214"/>
        <v>0</v>
      </c>
      <c r="H367" s="40">
        <f t="shared" si="215"/>
        <v>0</v>
      </c>
      <c r="I367" s="22">
        <v>0</v>
      </c>
      <c r="J367" s="22">
        <v>0</v>
      </c>
      <c r="K367" s="22">
        <v>0</v>
      </c>
      <c r="L367" s="22">
        <v>0</v>
      </c>
      <c r="M367" s="22">
        <v>0</v>
      </c>
      <c r="N367" s="22">
        <v>0</v>
      </c>
      <c r="O367" s="22">
        <v>0</v>
      </c>
      <c r="P367" s="22">
        <v>0</v>
      </c>
      <c r="Q367" s="167"/>
      <c r="R367" s="167"/>
      <c r="S367" s="167"/>
      <c r="T367" s="167"/>
      <c r="U367" s="167"/>
      <c r="V367" s="167"/>
      <c r="W367" s="167"/>
      <c r="X367" s="167"/>
      <c r="Y367" s="167"/>
      <c r="Z367" s="167"/>
    </row>
    <row r="368" spans="1:26" ht="37.5" customHeight="1">
      <c r="A368" s="169"/>
      <c r="B368" s="172"/>
      <c r="C368" s="67"/>
      <c r="D368" s="169"/>
      <c r="E368" s="175"/>
      <c r="F368" s="159" t="str">
        <f t="shared" si="213"/>
        <v>Переходящего остатка бюджетных средств</v>
      </c>
      <c r="G368" s="40">
        <f t="shared" si="214"/>
        <v>0</v>
      </c>
      <c r="H368" s="40">
        <f t="shared" si="215"/>
        <v>0</v>
      </c>
      <c r="I368" s="22">
        <v>0</v>
      </c>
      <c r="J368" s="22">
        <v>0</v>
      </c>
      <c r="K368" s="22">
        <v>0</v>
      </c>
      <c r="L368" s="22">
        <v>0</v>
      </c>
      <c r="M368" s="22">
        <v>0</v>
      </c>
      <c r="N368" s="22">
        <v>0</v>
      </c>
      <c r="O368" s="22">
        <v>0</v>
      </c>
      <c r="P368" s="22">
        <v>0</v>
      </c>
      <c r="Q368" s="168"/>
      <c r="R368" s="168"/>
      <c r="S368" s="168"/>
      <c r="T368" s="168"/>
      <c r="U368" s="168"/>
      <c r="V368" s="168"/>
      <c r="W368" s="168"/>
      <c r="X368" s="168"/>
      <c r="Y368" s="168"/>
      <c r="Z368" s="168"/>
    </row>
    <row r="369" spans="1:26" ht="36.75" customHeight="1">
      <c r="A369" s="299" t="s">
        <v>46</v>
      </c>
      <c r="B369" s="308"/>
      <c r="C369" s="309"/>
      <c r="D369" s="169" t="s">
        <v>290</v>
      </c>
      <c r="E369" s="169" t="s">
        <v>62</v>
      </c>
      <c r="F369" s="113" t="s">
        <v>7</v>
      </c>
      <c r="G369" s="40">
        <f>I369+K369+M369+O369</f>
        <v>255777890.62</v>
      </c>
      <c r="H369" s="40">
        <f>J369+L369+N369+P369</f>
        <v>254733691.72</v>
      </c>
      <c r="I369" s="30">
        <f>I329+I324+I319+I314+I309+I304</f>
        <v>50525919.360000007</v>
      </c>
      <c r="J369" s="22">
        <f>SUM(J370:J373)</f>
        <v>50495919.359999999</v>
      </c>
      <c r="K369" s="22">
        <f t="shared" ref="K369:L371" si="216">K304+K309+K314+K319+K324+K329+K334+K339</f>
        <v>59714490.950000003</v>
      </c>
      <c r="L369" s="22">
        <f t="shared" si="216"/>
        <v>59706470.450000003</v>
      </c>
      <c r="M369" s="22">
        <f t="shared" ref="M369:N371" si="217">M304+M309+M314+M319+M324+M329+M334+M339+M359+M354+M349+M344</f>
        <v>68624295.450000003</v>
      </c>
      <c r="N369" s="22">
        <f t="shared" si="217"/>
        <v>67939869.370000005</v>
      </c>
      <c r="O369" s="26">
        <f>O299</f>
        <v>76913184.859999999</v>
      </c>
      <c r="P369" s="26">
        <f>P299</f>
        <v>76591432.539999992</v>
      </c>
      <c r="Q369" s="166" t="s">
        <v>8</v>
      </c>
      <c r="R369" s="176" t="s">
        <v>8</v>
      </c>
      <c r="S369" s="176" t="s">
        <v>8</v>
      </c>
      <c r="T369" s="176" t="s">
        <v>8</v>
      </c>
      <c r="U369" s="200" t="s">
        <v>8</v>
      </c>
      <c r="V369" s="200" t="s">
        <v>8</v>
      </c>
      <c r="W369" s="199" t="s">
        <v>8</v>
      </c>
      <c r="X369" s="200" t="s">
        <v>8</v>
      </c>
      <c r="Y369" s="182" t="s">
        <v>8</v>
      </c>
      <c r="Z369" s="182" t="s">
        <v>8</v>
      </c>
    </row>
    <row r="370" spans="1:26" ht="54.75" customHeight="1">
      <c r="A370" s="310"/>
      <c r="B370" s="311"/>
      <c r="C370" s="312"/>
      <c r="D370" s="169"/>
      <c r="E370" s="169"/>
      <c r="F370" s="113" t="s">
        <v>79</v>
      </c>
      <c r="G370" s="40">
        <f t="shared" ref="G370:G371" si="218">I370+K370+M370+O370</f>
        <v>143028579.89999998</v>
      </c>
      <c r="H370" s="40">
        <f t="shared" ref="H370:H371" si="219">J370+L370+N370+P370</f>
        <v>142403271.33000001</v>
      </c>
      <c r="I370" s="30">
        <f>I330+I325+I320+I315+I310+I305</f>
        <v>24216792.469999999</v>
      </c>
      <c r="J370" s="22">
        <f>+J300</f>
        <v>24186792.469999999</v>
      </c>
      <c r="K370" s="22">
        <f t="shared" si="216"/>
        <v>29100079.120000001</v>
      </c>
      <c r="L370" s="22">
        <f t="shared" si="216"/>
        <v>29092058.620000001</v>
      </c>
      <c r="M370" s="22">
        <f t="shared" si="217"/>
        <v>40880536.449999996</v>
      </c>
      <c r="N370" s="22">
        <f t="shared" si="217"/>
        <v>40615000.700000003</v>
      </c>
      <c r="O370" s="22">
        <f t="shared" ref="O370:P373" si="220">O300</f>
        <v>48831171.859999999</v>
      </c>
      <c r="P370" s="22">
        <f t="shared" si="220"/>
        <v>48509419.539999999</v>
      </c>
      <c r="Q370" s="167"/>
      <c r="R370" s="177"/>
      <c r="S370" s="177"/>
      <c r="T370" s="177"/>
      <c r="U370" s="200"/>
      <c r="V370" s="200"/>
      <c r="W370" s="199"/>
      <c r="X370" s="200"/>
      <c r="Y370" s="183"/>
      <c r="Z370" s="183"/>
    </row>
    <row r="371" spans="1:26" ht="42.75" customHeight="1">
      <c r="A371" s="310"/>
      <c r="B371" s="311"/>
      <c r="C371" s="312"/>
      <c r="D371" s="169"/>
      <c r="E371" s="169"/>
      <c r="F371" s="113" t="s">
        <v>80</v>
      </c>
      <c r="G371" s="40">
        <f t="shared" si="218"/>
        <v>112749310.72</v>
      </c>
      <c r="H371" s="40">
        <f t="shared" si="219"/>
        <v>112330420.39</v>
      </c>
      <c r="I371" s="30">
        <f>I331+I326+I321+I316+I311+I306</f>
        <v>26309126.890000001</v>
      </c>
      <c r="J371" s="22">
        <f>+J301</f>
        <v>26309126.890000001</v>
      </c>
      <c r="K371" s="22">
        <f t="shared" si="216"/>
        <v>30614411.830000002</v>
      </c>
      <c r="L371" s="22">
        <f t="shared" si="216"/>
        <v>30614411.830000002</v>
      </c>
      <c r="M371" s="22">
        <f t="shared" si="217"/>
        <v>27743759</v>
      </c>
      <c r="N371" s="22">
        <f t="shared" si="217"/>
        <v>27324868.670000002</v>
      </c>
      <c r="O371" s="22">
        <f t="shared" si="220"/>
        <v>28082013</v>
      </c>
      <c r="P371" s="22">
        <f t="shared" si="220"/>
        <v>28082013</v>
      </c>
      <c r="Q371" s="167"/>
      <c r="R371" s="177"/>
      <c r="S371" s="177"/>
      <c r="T371" s="177"/>
      <c r="U371" s="200"/>
      <c r="V371" s="200"/>
      <c r="W371" s="199"/>
      <c r="X371" s="200"/>
      <c r="Y371" s="183"/>
      <c r="Z371" s="183"/>
    </row>
    <row r="372" spans="1:26" ht="39" customHeight="1">
      <c r="A372" s="310"/>
      <c r="B372" s="311"/>
      <c r="C372" s="312"/>
      <c r="D372" s="169"/>
      <c r="E372" s="169"/>
      <c r="F372" s="113" t="s">
        <v>81</v>
      </c>
      <c r="G372" s="40">
        <f t="shared" ref="G372:G373" si="221">I372+K372+M372</f>
        <v>0</v>
      </c>
      <c r="H372" s="40">
        <f t="shared" ref="H372:H373" si="222">J372+L372+N372</f>
        <v>0</v>
      </c>
      <c r="I372" s="30">
        <f>I332+I327+I322+I317+I312+I307</f>
        <v>0</v>
      </c>
      <c r="J372" s="22">
        <f>+J302</f>
        <v>0</v>
      </c>
      <c r="K372" s="22">
        <v>0</v>
      </c>
      <c r="L372" s="22">
        <v>0</v>
      </c>
      <c r="M372" s="22">
        <f t="shared" ref="M372:N372" si="223">M307+M312+M317+M322+M327+M332+M337+M342</f>
        <v>0</v>
      </c>
      <c r="N372" s="22">
        <f t="shared" si="223"/>
        <v>0</v>
      </c>
      <c r="O372" s="22">
        <f t="shared" si="220"/>
        <v>0</v>
      </c>
      <c r="P372" s="22">
        <f t="shared" si="220"/>
        <v>0</v>
      </c>
      <c r="Q372" s="167"/>
      <c r="R372" s="177"/>
      <c r="S372" s="177"/>
      <c r="T372" s="177"/>
      <c r="U372" s="200"/>
      <c r="V372" s="200"/>
      <c r="W372" s="199"/>
      <c r="X372" s="200"/>
      <c r="Y372" s="183"/>
      <c r="Z372" s="183"/>
    </row>
    <row r="373" spans="1:26" ht="36.75" customHeight="1">
      <c r="A373" s="313"/>
      <c r="B373" s="314"/>
      <c r="C373" s="315"/>
      <c r="D373" s="169"/>
      <c r="E373" s="169"/>
      <c r="F373" s="113" t="s">
        <v>14</v>
      </c>
      <c r="G373" s="40">
        <f t="shared" si="221"/>
        <v>0</v>
      </c>
      <c r="H373" s="40">
        <f t="shared" si="222"/>
        <v>0</v>
      </c>
      <c r="I373" s="30">
        <f>I333+I328+I323+I318+I313+I308</f>
        <v>0</v>
      </c>
      <c r="J373" s="22">
        <f>+J303</f>
        <v>0</v>
      </c>
      <c r="K373" s="22">
        <v>0</v>
      </c>
      <c r="L373" s="22">
        <v>0</v>
      </c>
      <c r="M373" s="22">
        <f t="shared" ref="M373:N373" si="224">M308+M313+M318+M323+M328+M333+M338+M343</f>
        <v>0</v>
      </c>
      <c r="N373" s="22">
        <f t="shared" si="224"/>
        <v>0</v>
      </c>
      <c r="O373" s="22">
        <f t="shared" si="220"/>
        <v>0</v>
      </c>
      <c r="P373" s="22">
        <f t="shared" si="220"/>
        <v>0</v>
      </c>
      <c r="Q373" s="168"/>
      <c r="R373" s="178"/>
      <c r="S373" s="178"/>
      <c r="T373" s="178"/>
      <c r="U373" s="200"/>
      <c r="V373" s="200"/>
      <c r="W373" s="199"/>
      <c r="X373" s="200"/>
      <c r="Y373" s="184"/>
      <c r="Z373" s="184"/>
    </row>
    <row r="374" spans="1:26" ht="15.5" customHeight="1">
      <c r="A374" s="181"/>
      <c r="B374" s="201"/>
      <c r="C374" s="201"/>
      <c r="D374" s="201"/>
      <c r="E374" s="201"/>
      <c r="F374" s="201"/>
      <c r="G374" s="201"/>
      <c r="H374" s="201"/>
      <c r="I374" s="201"/>
      <c r="J374" s="201"/>
      <c r="K374" s="201"/>
      <c r="L374" s="201"/>
      <c r="M374" s="201"/>
      <c r="N374" s="201"/>
      <c r="O374" s="201"/>
      <c r="P374" s="201"/>
      <c r="Q374" s="201"/>
      <c r="R374" s="201"/>
      <c r="S374" s="201"/>
      <c r="T374" s="201"/>
      <c r="U374" s="201"/>
      <c r="V374" s="201"/>
      <c r="W374" s="201"/>
      <c r="X374" s="201"/>
      <c r="Y374" s="201"/>
      <c r="Z374" s="202"/>
    </row>
    <row r="375" spans="1:26" ht="37" customHeight="1">
      <c r="A375" s="272" t="s">
        <v>165</v>
      </c>
      <c r="B375" s="272"/>
      <c r="C375" s="272"/>
      <c r="D375" s="179" t="s">
        <v>290</v>
      </c>
      <c r="E375" s="169" t="s">
        <v>62</v>
      </c>
      <c r="F375" s="34" t="s">
        <v>7</v>
      </c>
      <c r="G375" s="48">
        <f>G369+G290+G255</f>
        <v>2899314282.4400001</v>
      </c>
      <c r="H375" s="48">
        <f>H369+H290+H255</f>
        <v>2885364081.8200006</v>
      </c>
      <c r="I375" s="48">
        <f t="shared" ref="I375:N375" si="225">I369+I290+I255</f>
        <v>592431104.72000003</v>
      </c>
      <c r="J375" s="48">
        <f t="shared" si="225"/>
        <v>590026980.46000004</v>
      </c>
      <c r="K375" s="48">
        <f t="shared" si="225"/>
        <v>693506148.33999991</v>
      </c>
      <c r="L375" s="48">
        <f t="shared" si="225"/>
        <v>690807630.80999994</v>
      </c>
      <c r="M375" s="48">
        <f t="shared" si="225"/>
        <v>744345410.15999997</v>
      </c>
      <c r="N375" s="48">
        <f t="shared" si="225"/>
        <v>740485509.6400001</v>
      </c>
      <c r="O375" s="48">
        <f>O369+O290+O255</f>
        <v>869031619.22000003</v>
      </c>
      <c r="P375" s="48">
        <f>P369+P290+P255</f>
        <v>864043960.90999985</v>
      </c>
      <c r="Q375" s="179" t="s">
        <v>8</v>
      </c>
      <c r="R375" s="179" t="s">
        <v>8</v>
      </c>
      <c r="S375" s="166" t="s">
        <v>8</v>
      </c>
      <c r="T375" s="267" t="s">
        <v>8</v>
      </c>
      <c r="U375" s="203" t="s">
        <v>8</v>
      </c>
      <c r="V375" s="203" t="s">
        <v>8</v>
      </c>
      <c r="W375" s="257" t="s">
        <v>8</v>
      </c>
      <c r="X375" s="203" t="s">
        <v>8</v>
      </c>
      <c r="Y375" s="203" t="s">
        <v>8</v>
      </c>
      <c r="Z375" s="203" t="s">
        <v>8</v>
      </c>
    </row>
    <row r="376" spans="1:26" ht="58.5" customHeight="1">
      <c r="A376" s="272"/>
      <c r="B376" s="272"/>
      <c r="C376" s="272"/>
      <c r="D376" s="179"/>
      <c r="E376" s="169"/>
      <c r="F376" s="34" t="s">
        <v>79</v>
      </c>
      <c r="G376" s="48">
        <f t="shared" ref="G376:H377" si="226">G370+G291+G256</f>
        <v>740686675.03999996</v>
      </c>
      <c r="H376" s="48">
        <f t="shared" si="226"/>
        <v>735274625.66999996</v>
      </c>
      <c r="I376" s="48">
        <f t="shared" ref="I376" si="227">I370+I291+I256</f>
        <v>140688949.70999998</v>
      </c>
      <c r="J376" s="48">
        <f t="shared" ref="J376:P376" si="228">J370+J291+J256</f>
        <v>140525978.51999998</v>
      </c>
      <c r="K376" s="48">
        <f t="shared" si="228"/>
        <v>161654024.24000001</v>
      </c>
      <c r="L376" s="48">
        <f t="shared" si="228"/>
        <v>161620948.30000001</v>
      </c>
      <c r="M376" s="48">
        <f t="shared" si="228"/>
        <v>195661012.27999994</v>
      </c>
      <c r="N376" s="48">
        <f t="shared" si="228"/>
        <v>193920896.71999997</v>
      </c>
      <c r="O376" s="48">
        <f t="shared" si="228"/>
        <v>242682688.81</v>
      </c>
      <c r="P376" s="48">
        <f t="shared" si="228"/>
        <v>239206802.12999997</v>
      </c>
      <c r="Q376" s="179"/>
      <c r="R376" s="179"/>
      <c r="S376" s="167"/>
      <c r="T376" s="268"/>
      <c r="U376" s="203"/>
      <c r="V376" s="203"/>
      <c r="W376" s="257"/>
      <c r="X376" s="203"/>
      <c r="Y376" s="203"/>
      <c r="Z376" s="203"/>
    </row>
    <row r="377" spans="1:26" ht="40.5" customHeight="1">
      <c r="A377" s="272"/>
      <c r="B377" s="272"/>
      <c r="C377" s="272"/>
      <c r="D377" s="179"/>
      <c r="E377" s="169"/>
      <c r="F377" s="34" t="s">
        <v>80</v>
      </c>
      <c r="G377" s="48">
        <f t="shared" si="226"/>
        <v>2158627607.4000001</v>
      </c>
      <c r="H377" s="48">
        <f t="shared" si="226"/>
        <v>2150089456.1500001</v>
      </c>
      <c r="I377" s="48">
        <f t="shared" ref="I377" si="229">I371+I292+I257</f>
        <v>451742155.01000005</v>
      </c>
      <c r="J377" s="48">
        <f t="shared" ref="J377:P377" si="230">J371+J292+J257</f>
        <v>449501001.94000006</v>
      </c>
      <c r="K377" s="48">
        <f t="shared" si="230"/>
        <v>531852124.0999999</v>
      </c>
      <c r="L377" s="48">
        <f t="shared" si="230"/>
        <v>529186682.50999987</v>
      </c>
      <c r="M377" s="48">
        <f t="shared" si="230"/>
        <v>548684397.88</v>
      </c>
      <c r="N377" s="48">
        <f t="shared" si="230"/>
        <v>546564612.92000008</v>
      </c>
      <c r="O377" s="48">
        <f t="shared" si="230"/>
        <v>626348930.41000009</v>
      </c>
      <c r="P377" s="48">
        <f t="shared" si="230"/>
        <v>624837158.78000009</v>
      </c>
      <c r="Q377" s="179"/>
      <c r="R377" s="179"/>
      <c r="S377" s="167"/>
      <c r="T377" s="268"/>
      <c r="U377" s="203"/>
      <c r="V377" s="203"/>
      <c r="W377" s="257"/>
      <c r="X377" s="203"/>
      <c r="Y377" s="203"/>
      <c r="Z377" s="203"/>
    </row>
    <row r="378" spans="1:26" ht="45" customHeight="1">
      <c r="A378" s="272"/>
      <c r="B378" s="272"/>
      <c r="C378" s="272"/>
      <c r="D378" s="179"/>
      <c r="E378" s="169"/>
      <c r="F378" s="34" t="s">
        <v>81</v>
      </c>
      <c r="G378" s="48">
        <f t="shared" ref="G378:J379" si="231">G372+G293+G258</f>
        <v>0</v>
      </c>
      <c r="H378" s="48">
        <f t="shared" si="231"/>
        <v>0</v>
      </c>
      <c r="I378" s="47">
        <f t="shared" si="231"/>
        <v>0</v>
      </c>
      <c r="J378" s="47">
        <f t="shared" si="231"/>
        <v>0</v>
      </c>
      <c r="K378" s="47">
        <f>K258+K293+K372</f>
        <v>0</v>
      </c>
      <c r="L378" s="47">
        <f>L258+L293+L372</f>
        <v>0</v>
      </c>
      <c r="M378" s="48">
        <f t="shared" ref="M378:P378" si="232">M372+M293+M258</f>
        <v>0</v>
      </c>
      <c r="N378" s="48">
        <f t="shared" si="232"/>
        <v>0</v>
      </c>
      <c r="O378" s="48">
        <f t="shared" si="232"/>
        <v>0</v>
      </c>
      <c r="P378" s="48">
        <f t="shared" si="232"/>
        <v>0</v>
      </c>
      <c r="Q378" s="179"/>
      <c r="R378" s="179"/>
      <c r="S378" s="167"/>
      <c r="T378" s="268"/>
      <c r="U378" s="203"/>
      <c r="V378" s="203"/>
      <c r="W378" s="257"/>
      <c r="X378" s="203"/>
      <c r="Y378" s="203"/>
      <c r="Z378" s="203"/>
    </row>
    <row r="379" spans="1:26" ht="42" customHeight="1">
      <c r="A379" s="272"/>
      <c r="B379" s="272"/>
      <c r="C379" s="272"/>
      <c r="D379" s="179"/>
      <c r="E379" s="169"/>
      <c r="F379" s="34" t="s">
        <v>14</v>
      </c>
      <c r="G379" s="48">
        <f t="shared" si="231"/>
        <v>0</v>
      </c>
      <c r="H379" s="48">
        <f t="shared" si="231"/>
        <v>0</v>
      </c>
      <c r="I379" s="47">
        <f t="shared" si="231"/>
        <v>0</v>
      </c>
      <c r="J379" s="47">
        <f t="shared" si="231"/>
        <v>0</v>
      </c>
      <c r="K379" s="47">
        <f>K259+K294+K373</f>
        <v>0</v>
      </c>
      <c r="L379" s="47">
        <f>L259+L294+L373</f>
        <v>0</v>
      </c>
      <c r="M379" s="48">
        <f t="shared" ref="M379:P379" si="233">M373+M294+M259</f>
        <v>0</v>
      </c>
      <c r="N379" s="48">
        <f t="shared" si="233"/>
        <v>0</v>
      </c>
      <c r="O379" s="48">
        <f t="shared" si="233"/>
        <v>0</v>
      </c>
      <c r="P379" s="48">
        <f t="shared" si="233"/>
        <v>0</v>
      </c>
      <c r="Q379" s="179"/>
      <c r="R379" s="179"/>
      <c r="S379" s="168"/>
      <c r="T379" s="269"/>
      <c r="U379" s="203"/>
      <c r="V379" s="203"/>
      <c r="W379" s="257"/>
      <c r="X379" s="203"/>
      <c r="Y379" s="203"/>
      <c r="Z379" s="203"/>
    </row>
    <row r="380" spans="1:26" ht="15.5">
      <c r="W380" s="108"/>
      <c r="X380" s="127"/>
      <c r="Y380" s="127"/>
      <c r="Z380" s="126"/>
    </row>
    <row r="381" spans="1:26" ht="37.5" customHeight="1">
      <c r="A381" s="114" t="s">
        <v>287</v>
      </c>
      <c r="B381" s="114"/>
      <c r="C381" s="114"/>
      <c r="D381" s="114"/>
      <c r="E381" s="114"/>
      <c r="I381" s="112"/>
      <c r="X381" s="126"/>
      <c r="Y381" s="126"/>
      <c r="Z381" s="126"/>
    </row>
    <row r="382" spans="1:26">
      <c r="X382" s="126"/>
      <c r="Y382" s="126"/>
      <c r="Z382" s="126"/>
    </row>
    <row r="383" spans="1:26">
      <c r="X383" s="126"/>
      <c r="Y383" s="126"/>
      <c r="Z383" s="126"/>
    </row>
  </sheetData>
  <mergeCells count="1024">
    <mergeCell ref="I59:I60"/>
    <mergeCell ref="J59:J60"/>
    <mergeCell ref="K59:K60"/>
    <mergeCell ref="L59:L60"/>
    <mergeCell ref="M59:M60"/>
    <mergeCell ref="B61:C65"/>
    <mergeCell ref="A61:A75"/>
    <mergeCell ref="S61:S65"/>
    <mergeCell ref="B71:C75"/>
    <mergeCell ref="D61:D75"/>
    <mergeCell ref="E61:E75"/>
    <mergeCell ref="Q71:Q72"/>
    <mergeCell ref="Q73:Q75"/>
    <mergeCell ref="N59:N60"/>
    <mergeCell ref="Q55:Q56"/>
    <mergeCell ref="Q57:Q60"/>
    <mergeCell ref="R55:R60"/>
    <mergeCell ref="Q61:Q65"/>
    <mergeCell ref="R61:R65"/>
    <mergeCell ref="Z71:Z72"/>
    <mergeCell ref="R73:R75"/>
    <mergeCell ref="S73:S75"/>
    <mergeCell ref="T73:T75"/>
    <mergeCell ref="U73:U75"/>
    <mergeCell ref="V73:V75"/>
    <mergeCell ref="W73:W75"/>
    <mergeCell ref="X73:X75"/>
    <mergeCell ref="Y73:Y75"/>
    <mergeCell ref="Z73:Z75"/>
    <mergeCell ref="R71:R72"/>
    <mergeCell ref="S71:S72"/>
    <mergeCell ref="T71:T72"/>
    <mergeCell ref="U126:U130"/>
    <mergeCell ref="U96:U100"/>
    <mergeCell ref="U101:U105"/>
    <mergeCell ref="U71:U72"/>
    <mergeCell ref="R81:R85"/>
    <mergeCell ref="T81:T85"/>
    <mergeCell ref="S81:S85"/>
    <mergeCell ref="T96:T100"/>
    <mergeCell ref="V71:V72"/>
    <mergeCell ref="W71:W72"/>
    <mergeCell ref="X71:X72"/>
    <mergeCell ref="Y71:Y72"/>
    <mergeCell ref="U76:U80"/>
    <mergeCell ref="V76:V80"/>
    <mergeCell ref="V101:V105"/>
    <mergeCell ref="U106:U110"/>
    <mergeCell ref="V106:V110"/>
    <mergeCell ref="U81:U85"/>
    <mergeCell ref="V81:V85"/>
    <mergeCell ref="A339:A343"/>
    <mergeCell ref="T354:T358"/>
    <mergeCell ref="U354:U358"/>
    <mergeCell ref="V354:V358"/>
    <mergeCell ref="W354:W358"/>
    <mergeCell ref="X354:X358"/>
    <mergeCell ref="W186:W190"/>
    <mergeCell ref="X186:X190"/>
    <mergeCell ref="Y186:Y190"/>
    <mergeCell ref="Z186:Z190"/>
    <mergeCell ref="Q181:Q185"/>
    <mergeCell ref="R181:R185"/>
    <mergeCell ref="S181:S185"/>
    <mergeCell ref="T181:T185"/>
    <mergeCell ref="U181:U185"/>
    <mergeCell ref="V181:V185"/>
    <mergeCell ref="W181:W185"/>
    <mergeCell ref="X181:X185"/>
    <mergeCell ref="Y181:Y185"/>
    <mergeCell ref="Z181:Z185"/>
    <mergeCell ref="Q186:Q190"/>
    <mergeCell ref="R186:R190"/>
    <mergeCell ref="S186:S190"/>
    <mergeCell ref="T186:T190"/>
    <mergeCell ref="U186:U190"/>
    <mergeCell ref="R223:R227"/>
    <mergeCell ref="T223:T227"/>
    <mergeCell ref="Y270:Y274"/>
    <mergeCell ref="Z270:Z274"/>
    <mergeCell ref="S234:S238"/>
    <mergeCell ref="T234:T238"/>
    <mergeCell ref="T255:T259"/>
    <mergeCell ref="V359:V363"/>
    <mergeCell ref="W359:W363"/>
    <mergeCell ref="X359:X363"/>
    <mergeCell ref="A344:A348"/>
    <mergeCell ref="B344:B348"/>
    <mergeCell ref="D344:D348"/>
    <mergeCell ref="E344:E348"/>
    <mergeCell ref="Q344:Q348"/>
    <mergeCell ref="R344:R348"/>
    <mergeCell ref="S344:S348"/>
    <mergeCell ref="T344:T348"/>
    <mergeCell ref="U344:U348"/>
    <mergeCell ref="V344:V348"/>
    <mergeCell ref="W344:W348"/>
    <mergeCell ref="X344:X348"/>
    <mergeCell ref="A349:A353"/>
    <mergeCell ref="A354:A358"/>
    <mergeCell ref="B349:B353"/>
    <mergeCell ref="D349:D353"/>
    <mergeCell ref="E349:E353"/>
    <mergeCell ref="Q349:Q353"/>
    <mergeCell ref="R349:R353"/>
    <mergeCell ref="S349:S353"/>
    <mergeCell ref="T349:T353"/>
    <mergeCell ref="V349:V353"/>
    <mergeCell ref="W349:W353"/>
    <mergeCell ref="X349:X353"/>
    <mergeCell ref="Q354:Q358"/>
    <mergeCell ref="R354:R358"/>
    <mergeCell ref="A290:C294"/>
    <mergeCell ref="U369:U373"/>
    <mergeCell ref="U319:U323"/>
    <mergeCell ref="U299:U303"/>
    <mergeCell ref="A359:A363"/>
    <mergeCell ref="B359:B363"/>
    <mergeCell ref="D359:D363"/>
    <mergeCell ref="E359:E363"/>
    <mergeCell ref="Q359:Q363"/>
    <mergeCell ref="R359:R363"/>
    <mergeCell ref="S359:S363"/>
    <mergeCell ref="T359:T363"/>
    <mergeCell ref="U359:U363"/>
    <mergeCell ref="U349:U353"/>
    <mergeCell ref="B354:B358"/>
    <mergeCell ref="D354:D358"/>
    <mergeCell ref="E354:E358"/>
    <mergeCell ref="A319:A323"/>
    <mergeCell ref="B319:C323"/>
    <mergeCell ref="D319:D323"/>
    <mergeCell ref="E319:E323"/>
    <mergeCell ref="Q319:Q323"/>
    <mergeCell ref="A369:C373"/>
    <mergeCell ref="B334:B338"/>
    <mergeCell ref="E334:E338"/>
    <mergeCell ref="B329:C333"/>
    <mergeCell ref="A299:A303"/>
    <mergeCell ref="B299:C303"/>
    <mergeCell ref="D299:D303"/>
    <mergeCell ref="R290:R294"/>
    <mergeCell ref="E299:E303"/>
    <mergeCell ref="A329:A333"/>
    <mergeCell ref="A334:A338"/>
    <mergeCell ref="U255:U259"/>
    <mergeCell ref="V255:V259"/>
    <mergeCell ref="U265:U269"/>
    <mergeCell ref="U213:U217"/>
    <mergeCell ref="A263:Z263"/>
    <mergeCell ref="B264:Z264"/>
    <mergeCell ref="Y265:Y269"/>
    <mergeCell ref="Z265:Z269"/>
    <mergeCell ref="E213:E217"/>
    <mergeCell ref="D218:D222"/>
    <mergeCell ref="E218:E222"/>
    <mergeCell ref="B218:C222"/>
    <mergeCell ref="A218:A222"/>
    <mergeCell ref="Q218:Q222"/>
    <mergeCell ref="R218:R222"/>
    <mergeCell ref="W265:W269"/>
    <mergeCell ref="X265:X269"/>
    <mergeCell ref="A265:A269"/>
    <mergeCell ref="Q239:Q243"/>
    <mergeCell ref="R255:R259"/>
    <mergeCell ref="B265:C269"/>
    <mergeCell ref="D265:D269"/>
    <mergeCell ref="E255:E259"/>
    <mergeCell ref="E245:E249"/>
    <mergeCell ref="A245:A249"/>
    <mergeCell ref="D245:D249"/>
    <mergeCell ref="B250:B254"/>
    <mergeCell ref="A255:C259"/>
    <mergeCell ref="A234:A238"/>
    <mergeCell ref="D213:D217"/>
    <mergeCell ref="S280:S284"/>
    <mergeCell ref="U34:U38"/>
    <mergeCell ref="D290:D294"/>
    <mergeCell ref="Q285:Q289"/>
    <mergeCell ref="D334:D338"/>
    <mergeCell ref="S265:S269"/>
    <mergeCell ref="V34:V38"/>
    <mergeCell ref="U39:U43"/>
    <mergeCell ref="V39:V43"/>
    <mergeCell ref="U44:U48"/>
    <mergeCell ref="V44:V48"/>
    <mergeCell ref="Q29:Q33"/>
    <mergeCell ref="R29:R33"/>
    <mergeCell ref="A34:A38"/>
    <mergeCell ref="B34:C38"/>
    <mergeCell ref="D34:D38"/>
    <mergeCell ref="E34:E38"/>
    <mergeCell ref="Q34:Q38"/>
    <mergeCell ref="R34:R38"/>
    <mergeCell ref="E39:E43"/>
    <mergeCell ref="Q39:Q43"/>
    <mergeCell ref="R39:R43"/>
    <mergeCell ref="U29:U33"/>
    <mergeCell ref="V29:V33"/>
    <mergeCell ref="S29:S33"/>
    <mergeCell ref="S34:S38"/>
    <mergeCell ref="T55:T60"/>
    <mergeCell ref="U55:U60"/>
    <mergeCell ref="V55:V60"/>
    <mergeCell ref="E86:E90"/>
    <mergeCell ref="Q86:Q90"/>
    <mergeCell ref="R86:R90"/>
    <mergeCell ref="T86:T90"/>
    <mergeCell ref="D29:D33"/>
    <mergeCell ref="E29:E33"/>
    <mergeCell ref="Q13:Q16"/>
    <mergeCell ref="R13:R16"/>
    <mergeCell ref="D55:D60"/>
    <mergeCell ref="E55:E60"/>
    <mergeCell ref="S375:S379"/>
    <mergeCell ref="S369:S373"/>
    <mergeCell ref="S324:S328"/>
    <mergeCell ref="S314:S318"/>
    <mergeCell ref="D329:D333"/>
    <mergeCell ref="E329:E333"/>
    <mergeCell ref="T285:T289"/>
    <mergeCell ref="Q329:Q333"/>
    <mergeCell ref="R329:R333"/>
    <mergeCell ref="S329:S333"/>
    <mergeCell ref="T329:T333"/>
    <mergeCell ref="E290:E294"/>
    <mergeCell ref="S309:S313"/>
    <mergeCell ref="Q299:Q303"/>
    <mergeCell ref="R299:R303"/>
    <mergeCell ref="S285:S289"/>
    <mergeCell ref="R285:R289"/>
    <mergeCell ref="S86:S90"/>
    <mergeCell ref="D91:D95"/>
    <mergeCell ref="D285:D289"/>
    <mergeCell ref="A228:T228"/>
    <mergeCell ref="A55:A60"/>
    <mergeCell ref="B55:C60"/>
    <mergeCell ref="F59:F60"/>
    <mergeCell ref="G59:G60"/>
    <mergeCell ref="H59:H60"/>
    <mergeCell ref="E285:E289"/>
    <mergeCell ref="S354:S358"/>
    <mergeCell ref="B29:C33"/>
    <mergeCell ref="S39:S43"/>
    <mergeCell ref="A18:Z18"/>
    <mergeCell ref="D39:D43"/>
    <mergeCell ref="T29:T33"/>
    <mergeCell ref="A76:A80"/>
    <mergeCell ref="B76:C80"/>
    <mergeCell ref="D76:D80"/>
    <mergeCell ref="E76:E80"/>
    <mergeCell ref="Q76:Q80"/>
    <mergeCell ref="R76:R80"/>
    <mergeCell ref="T76:T80"/>
    <mergeCell ref="S76:S80"/>
    <mergeCell ref="A81:A85"/>
    <mergeCell ref="B81:C85"/>
    <mergeCell ref="D81:D85"/>
    <mergeCell ref="E81:E85"/>
    <mergeCell ref="Q81:Q85"/>
    <mergeCell ref="S55:S60"/>
    <mergeCell ref="A101:A105"/>
    <mergeCell ref="B101:C105"/>
    <mergeCell ref="D101:D105"/>
    <mergeCell ref="E101:E105"/>
    <mergeCell ref="Q101:Q105"/>
    <mergeCell ref="R101:R105"/>
    <mergeCell ref="S101:S105"/>
    <mergeCell ref="T101:T105"/>
    <mergeCell ref="A86:A90"/>
    <mergeCell ref="B86:C90"/>
    <mergeCell ref="D86:D90"/>
    <mergeCell ref="R2:T2"/>
    <mergeCell ref="R3:T3"/>
    <mergeCell ref="A4:T4"/>
    <mergeCell ref="A5:T5"/>
    <mergeCell ref="A9:T9"/>
    <mergeCell ref="A6:T6"/>
    <mergeCell ref="D13:E13"/>
    <mergeCell ref="H11:K11"/>
    <mergeCell ref="B12:C16"/>
    <mergeCell ref="A12:A16"/>
    <mergeCell ref="G14:H15"/>
    <mergeCell ref="I14:J15"/>
    <mergeCell ref="F13:F16"/>
    <mergeCell ref="D14:D16"/>
    <mergeCell ref="A7:T7"/>
    <mergeCell ref="A8:T8"/>
    <mergeCell ref="M14:N15"/>
    <mergeCell ref="G13:P13"/>
    <mergeCell ref="D12:P12"/>
    <mergeCell ref="O14:P15"/>
    <mergeCell ref="Q12:Z12"/>
    <mergeCell ref="S13:Z13"/>
    <mergeCell ref="Y14:Z15"/>
    <mergeCell ref="A10:T10"/>
    <mergeCell ref="S14:T15"/>
    <mergeCell ref="E14:E16"/>
    <mergeCell ref="U14:V15"/>
    <mergeCell ref="W14:X15"/>
    <mergeCell ref="K14:L15"/>
    <mergeCell ref="B17:C17"/>
    <mergeCell ref="A24:A28"/>
    <mergeCell ref="B24:C28"/>
    <mergeCell ref="D24:D28"/>
    <mergeCell ref="E24:E28"/>
    <mergeCell ref="Q24:Q28"/>
    <mergeCell ref="S24:S28"/>
    <mergeCell ref="A44:A48"/>
    <mergeCell ref="B44:C48"/>
    <mergeCell ref="D44:D48"/>
    <mergeCell ref="E44:E48"/>
    <mergeCell ref="Q44:Q48"/>
    <mergeCell ref="R44:R48"/>
    <mergeCell ref="A39:A43"/>
    <mergeCell ref="B39:C43"/>
    <mergeCell ref="S44:S48"/>
    <mergeCell ref="A96:A100"/>
    <mergeCell ref="B96:C100"/>
    <mergeCell ref="D96:D100"/>
    <mergeCell ref="E96:E100"/>
    <mergeCell ref="Q96:Q100"/>
    <mergeCell ref="R96:R100"/>
    <mergeCell ref="S96:S100"/>
    <mergeCell ref="Q49:Q51"/>
    <mergeCell ref="Q52:Q54"/>
    <mergeCell ref="R49:R51"/>
    <mergeCell ref="S49:S51"/>
    <mergeCell ref="A29:A33"/>
    <mergeCell ref="A49:A54"/>
    <mergeCell ref="B49:B54"/>
    <mergeCell ref="D49:D54"/>
    <mergeCell ref="E49:E54"/>
    <mergeCell ref="E91:E95"/>
    <mergeCell ref="Q91:Q95"/>
    <mergeCell ref="R91:R95"/>
    <mergeCell ref="T91:T95"/>
    <mergeCell ref="S91:S95"/>
    <mergeCell ref="A111:A115"/>
    <mergeCell ref="B111:C115"/>
    <mergeCell ref="D111:D115"/>
    <mergeCell ref="E111:E115"/>
    <mergeCell ref="Q111:Q115"/>
    <mergeCell ref="R111:R115"/>
    <mergeCell ref="T111:T115"/>
    <mergeCell ref="S116:S120"/>
    <mergeCell ref="A116:A120"/>
    <mergeCell ref="B116:C120"/>
    <mergeCell ref="D116:D120"/>
    <mergeCell ref="E116:E120"/>
    <mergeCell ref="Q116:Q120"/>
    <mergeCell ref="S111:S115"/>
    <mergeCell ref="A106:A110"/>
    <mergeCell ref="B106:C110"/>
    <mergeCell ref="D106:D110"/>
    <mergeCell ref="E106:E110"/>
    <mergeCell ref="Q106:Q110"/>
    <mergeCell ref="R106:R110"/>
    <mergeCell ref="S106:S110"/>
    <mergeCell ref="T106:T110"/>
    <mergeCell ref="A91:A95"/>
    <mergeCell ref="B91:C95"/>
    <mergeCell ref="R116:R120"/>
    <mergeCell ref="A121:A125"/>
    <mergeCell ref="B121:C125"/>
    <mergeCell ref="D121:D125"/>
    <mergeCell ref="E121:E125"/>
    <mergeCell ref="Q121:Q125"/>
    <mergeCell ref="R121:R125"/>
    <mergeCell ref="T121:T125"/>
    <mergeCell ref="A126:A130"/>
    <mergeCell ref="B126:C130"/>
    <mergeCell ref="D126:D130"/>
    <mergeCell ref="E126:E130"/>
    <mergeCell ref="Q126:Q130"/>
    <mergeCell ref="R126:R130"/>
    <mergeCell ref="T126:T130"/>
    <mergeCell ref="S126:S130"/>
    <mergeCell ref="A131:A135"/>
    <mergeCell ref="B131:C135"/>
    <mergeCell ref="D131:D135"/>
    <mergeCell ref="D156:D160"/>
    <mergeCell ref="D161:D165"/>
    <mergeCell ref="D197:D201"/>
    <mergeCell ref="D181:D185"/>
    <mergeCell ref="D186:D190"/>
    <mergeCell ref="E131:E135"/>
    <mergeCell ref="Q131:Q135"/>
    <mergeCell ref="R131:R135"/>
    <mergeCell ref="T131:T135"/>
    <mergeCell ref="S131:S135"/>
    <mergeCell ref="S136:S140"/>
    <mergeCell ref="A136:A140"/>
    <mergeCell ref="B136:C140"/>
    <mergeCell ref="D136:D140"/>
    <mergeCell ref="E136:E140"/>
    <mergeCell ref="Q136:Q140"/>
    <mergeCell ref="R136:R140"/>
    <mergeCell ref="T136:T140"/>
    <mergeCell ref="D141:D145"/>
    <mergeCell ref="E141:E145"/>
    <mergeCell ref="D146:D150"/>
    <mergeCell ref="E146:E150"/>
    <mergeCell ref="D151:D155"/>
    <mergeCell ref="E151:E155"/>
    <mergeCell ref="D192:D196"/>
    <mergeCell ref="E192:E196"/>
    <mergeCell ref="A250:A254"/>
    <mergeCell ref="D250:D254"/>
    <mergeCell ref="R265:R269"/>
    <mergeCell ref="T265:T269"/>
    <mergeCell ref="B245:B249"/>
    <mergeCell ref="B141:B145"/>
    <mergeCell ref="A141:A145"/>
    <mergeCell ref="B151:B155"/>
    <mergeCell ref="A202:A206"/>
    <mergeCell ref="B202:C206"/>
    <mergeCell ref="A171:A175"/>
    <mergeCell ref="A176:A180"/>
    <mergeCell ref="S192:S196"/>
    <mergeCell ref="R192:R196"/>
    <mergeCell ref="S197:S201"/>
    <mergeCell ref="T207:T211"/>
    <mergeCell ref="E156:E160"/>
    <mergeCell ref="D255:D259"/>
    <mergeCell ref="E250:E254"/>
    <mergeCell ref="E197:E201"/>
    <mergeCell ref="E181:E185"/>
    <mergeCell ref="Q255:Q259"/>
    <mergeCell ref="S239:S243"/>
    <mergeCell ref="R207:R211"/>
    <mergeCell ref="B146:B150"/>
    <mergeCell ref="A146:A150"/>
    <mergeCell ref="A151:A155"/>
    <mergeCell ref="B156:B160"/>
    <mergeCell ref="A156:A160"/>
    <mergeCell ref="A197:A201"/>
    <mergeCell ref="B197:C201"/>
    <mergeCell ref="B161:B165"/>
    <mergeCell ref="D339:D343"/>
    <mergeCell ref="E339:E343"/>
    <mergeCell ref="V265:V269"/>
    <mergeCell ref="A270:A274"/>
    <mergeCell ref="B270:C274"/>
    <mergeCell ref="D270:D274"/>
    <mergeCell ref="E270:E274"/>
    <mergeCell ref="Q270:Q274"/>
    <mergeCell ref="R275:R279"/>
    <mergeCell ref="A280:A284"/>
    <mergeCell ref="S270:S274"/>
    <mergeCell ref="R270:R274"/>
    <mergeCell ref="B280:C284"/>
    <mergeCell ref="D280:D284"/>
    <mergeCell ref="E280:E284"/>
    <mergeCell ref="Q280:Q284"/>
    <mergeCell ref="R280:R284"/>
    <mergeCell ref="A275:A279"/>
    <mergeCell ref="B275:C279"/>
    <mergeCell ref="D275:D279"/>
    <mergeCell ref="E275:E279"/>
    <mergeCell ref="Q275:Q279"/>
    <mergeCell ref="T270:T274"/>
    <mergeCell ref="T319:T323"/>
    <mergeCell ref="R309:R313"/>
    <mergeCell ref="U304:U308"/>
    <mergeCell ref="V304:V308"/>
    <mergeCell ref="U309:U313"/>
    <mergeCell ref="V309:V313"/>
    <mergeCell ref="V299:V303"/>
    <mergeCell ref="E265:E269"/>
    <mergeCell ref="Q265:Q269"/>
    <mergeCell ref="D369:D373"/>
    <mergeCell ref="E369:E373"/>
    <mergeCell ref="Q369:Q373"/>
    <mergeCell ref="R369:R373"/>
    <mergeCell ref="T369:T373"/>
    <mergeCell ref="A375:C379"/>
    <mergeCell ref="D375:D379"/>
    <mergeCell ref="E375:E379"/>
    <mergeCell ref="Q375:Q379"/>
    <mergeCell ref="R375:R379"/>
    <mergeCell ref="T375:T379"/>
    <mergeCell ref="V369:V373"/>
    <mergeCell ref="U375:U379"/>
    <mergeCell ref="V375:V379"/>
    <mergeCell ref="R324:R328"/>
    <mergeCell ref="A314:A318"/>
    <mergeCell ref="B314:C318"/>
    <mergeCell ref="A324:A328"/>
    <mergeCell ref="B324:C328"/>
    <mergeCell ref="D324:D328"/>
    <mergeCell ref="E324:E328"/>
    <mergeCell ref="D314:D318"/>
    <mergeCell ref="E314:E318"/>
    <mergeCell ref="R319:R323"/>
    <mergeCell ref="V319:V323"/>
    <mergeCell ref="U324:U328"/>
    <mergeCell ref="V324:V328"/>
    <mergeCell ref="U329:U333"/>
    <mergeCell ref="V329:V333"/>
    <mergeCell ref="U314:U318"/>
    <mergeCell ref="V314:V318"/>
    <mergeCell ref="B339:B343"/>
    <mergeCell ref="S290:S294"/>
    <mergeCell ref="S141:S145"/>
    <mergeCell ref="T141:T145"/>
    <mergeCell ref="S151:S155"/>
    <mergeCell ref="T151:T155"/>
    <mergeCell ref="T304:T308"/>
    <mergeCell ref="S304:S308"/>
    <mergeCell ref="T309:T313"/>
    <mergeCell ref="T314:T318"/>
    <mergeCell ref="S319:S323"/>
    <mergeCell ref="T280:T284"/>
    <mergeCell ref="S275:S279"/>
    <mergeCell ref="S207:S211"/>
    <mergeCell ref="S202:S206"/>
    <mergeCell ref="T156:T160"/>
    <mergeCell ref="S223:S227"/>
    <mergeCell ref="S299:S303"/>
    <mergeCell ref="T299:T303"/>
    <mergeCell ref="T275:T279"/>
    <mergeCell ref="T239:T243"/>
    <mergeCell ref="T290:T294"/>
    <mergeCell ref="T252:T254"/>
    <mergeCell ref="U86:U90"/>
    <mergeCell ref="V86:V90"/>
    <mergeCell ref="U91:U95"/>
    <mergeCell ref="V91:V95"/>
    <mergeCell ref="V96:V100"/>
    <mergeCell ref="S255:S259"/>
    <mergeCell ref="T116:T120"/>
    <mergeCell ref="S121:S125"/>
    <mergeCell ref="V126:V130"/>
    <mergeCell ref="U131:U135"/>
    <mergeCell ref="V131:V135"/>
    <mergeCell ref="U136:U140"/>
    <mergeCell ref="V136:V140"/>
    <mergeCell ref="U111:U115"/>
    <mergeCell ref="V111:V115"/>
    <mergeCell ref="U116:U120"/>
    <mergeCell ref="V116:V120"/>
    <mergeCell ref="U121:U125"/>
    <mergeCell ref="V121:V125"/>
    <mergeCell ref="U61:U65"/>
    <mergeCell ref="V61:V65"/>
    <mergeCell ref="Q161:Q165"/>
    <mergeCell ref="R161:R165"/>
    <mergeCell ref="S161:S165"/>
    <mergeCell ref="T161:T165"/>
    <mergeCell ref="U161:U165"/>
    <mergeCell ref="S229:S233"/>
    <mergeCell ref="Q213:Q217"/>
    <mergeCell ref="T213:T217"/>
    <mergeCell ref="S213:S217"/>
    <mergeCell ref="Q197:Q201"/>
    <mergeCell ref="U202:U206"/>
    <mergeCell ref="V202:V206"/>
    <mergeCell ref="T197:T201"/>
    <mergeCell ref="V141:V145"/>
    <mergeCell ref="Q146:Q150"/>
    <mergeCell ref="R146:R150"/>
    <mergeCell ref="S146:S150"/>
    <mergeCell ref="T146:T150"/>
    <mergeCell ref="U146:U150"/>
    <mergeCell ref="V146:V150"/>
    <mergeCell ref="U151:U155"/>
    <mergeCell ref="V151:V155"/>
    <mergeCell ref="Q141:Q145"/>
    <mergeCell ref="R141:R145"/>
    <mergeCell ref="Q151:Q155"/>
    <mergeCell ref="R151:R155"/>
    <mergeCell ref="Q156:Q160"/>
    <mergeCell ref="R156:R160"/>
    <mergeCell ref="S156:S160"/>
    <mergeCell ref="Q192:Q196"/>
    <mergeCell ref="V339:V343"/>
    <mergeCell ref="Q339:Q343"/>
    <mergeCell ref="R339:R343"/>
    <mergeCell ref="S339:S343"/>
    <mergeCell ref="T339:T343"/>
    <mergeCell ref="Q334:Q338"/>
    <mergeCell ref="R334:R338"/>
    <mergeCell ref="S334:S338"/>
    <mergeCell ref="T334:T338"/>
    <mergeCell ref="U334:U338"/>
    <mergeCell ref="T324:T328"/>
    <mergeCell ref="U339:U343"/>
    <mergeCell ref="V334:V338"/>
    <mergeCell ref="Q314:Q318"/>
    <mergeCell ref="R314:R318"/>
    <mergeCell ref="Q324:Q328"/>
    <mergeCell ref="W76:W80"/>
    <mergeCell ref="V280:V284"/>
    <mergeCell ref="Q290:Q294"/>
    <mergeCell ref="U207:U211"/>
    <mergeCell ref="V207:V211"/>
    <mergeCell ref="Q245:Q249"/>
    <mergeCell ref="R245:R249"/>
    <mergeCell ref="S245:S249"/>
    <mergeCell ref="T245:T249"/>
    <mergeCell ref="U245:U249"/>
    <mergeCell ref="V245:V249"/>
    <mergeCell ref="Q234:Q238"/>
    <mergeCell ref="V213:V217"/>
    <mergeCell ref="U218:U222"/>
    <mergeCell ref="V218:V222"/>
    <mergeCell ref="U229:U233"/>
    <mergeCell ref="W34:W38"/>
    <mergeCell ref="X34:X38"/>
    <mergeCell ref="W39:W43"/>
    <mergeCell ref="X39:X43"/>
    <mergeCell ref="W44:W48"/>
    <mergeCell ref="X44:X48"/>
    <mergeCell ref="W61:W65"/>
    <mergeCell ref="X61:X65"/>
    <mergeCell ref="X24:X28"/>
    <mergeCell ref="A19:Z19"/>
    <mergeCell ref="A20:Z20"/>
    <mergeCell ref="A21:Z21"/>
    <mergeCell ref="A22:Z22"/>
    <mergeCell ref="B23:Z23"/>
    <mergeCell ref="Y24:Y28"/>
    <mergeCell ref="Z24:Z28"/>
    <mergeCell ref="Y29:Y33"/>
    <mergeCell ref="Z29:Z33"/>
    <mergeCell ref="W29:W33"/>
    <mergeCell ref="X29:X33"/>
    <mergeCell ref="Y34:Y38"/>
    <mergeCell ref="Z34:Z38"/>
    <mergeCell ref="Y39:Y43"/>
    <mergeCell ref="W24:W28"/>
    <mergeCell ref="T34:T38"/>
    <mergeCell ref="T44:T48"/>
    <mergeCell ref="T39:T43"/>
    <mergeCell ref="T61:T65"/>
    <mergeCell ref="U24:U28"/>
    <mergeCell ref="V24:V28"/>
    <mergeCell ref="T24:T28"/>
    <mergeCell ref="R24:R28"/>
    <mergeCell ref="W96:W100"/>
    <mergeCell ref="X96:X100"/>
    <mergeCell ref="W101:W105"/>
    <mergeCell ref="X101:X105"/>
    <mergeCell ref="W106:W110"/>
    <mergeCell ref="X106:X110"/>
    <mergeCell ref="W111:W115"/>
    <mergeCell ref="X111:X115"/>
    <mergeCell ref="W116:W120"/>
    <mergeCell ref="X116:X120"/>
    <mergeCell ref="X76:X80"/>
    <mergeCell ref="W81:W85"/>
    <mergeCell ref="X81:X85"/>
    <mergeCell ref="W86:W90"/>
    <mergeCell ref="X86:X90"/>
    <mergeCell ref="W55:W60"/>
    <mergeCell ref="X55:X60"/>
    <mergeCell ref="W91:W95"/>
    <mergeCell ref="X91:X95"/>
    <mergeCell ref="X275:X279"/>
    <mergeCell ref="W280:W284"/>
    <mergeCell ref="X280:X284"/>
    <mergeCell ref="W285:W289"/>
    <mergeCell ref="X285:X289"/>
    <mergeCell ref="W290:W294"/>
    <mergeCell ref="X290:X294"/>
    <mergeCell ref="U285:U289"/>
    <mergeCell ref="V285:V289"/>
    <mergeCell ref="U290:U294"/>
    <mergeCell ref="V290:V294"/>
    <mergeCell ref="U270:U274"/>
    <mergeCell ref="V270:V274"/>
    <mergeCell ref="U275:U279"/>
    <mergeCell ref="V275:V279"/>
    <mergeCell ref="U280:U284"/>
    <mergeCell ref="W121:W125"/>
    <mergeCell ref="X121:X125"/>
    <mergeCell ref="W126:W130"/>
    <mergeCell ref="X126:X130"/>
    <mergeCell ref="W131:W135"/>
    <mergeCell ref="X131:X135"/>
    <mergeCell ref="W136:W140"/>
    <mergeCell ref="X136:X140"/>
    <mergeCell ref="W141:W145"/>
    <mergeCell ref="X141:X145"/>
    <mergeCell ref="U156:U160"/>
    <mergeCell ref="V156:V160"/>
    <mergeCell ref="V161:V165"/>
    <mergeCell ref="A244:Z244"/>
    <mergeCell ref="Y245:Y249"/>
    <mergeCell ref="Z245:Z249"/>
    <mergeCell ref="W339:W343"/>
    <mergeCell ref="X339:X343"/>
    <mergeCell ref="W369:W373"/>
    <mergeCell ref="X369:X373"/>
    <mergeCell ref="W375:W379"/>
    <mergeCell ref="X375:X379"/>
    <mergeCell ref="B66:B70"/>
    <mergeCell ref="Q66:Q70"/>
    <mergeCell ref="R66:R70"/>
    <mergeCell ref="S66:S70"/>
    <mergeCell ref="T66:T70"/>
    <mergeCell ref="U66:U70"/>
    <mergeCell ref="V66:V70"/>
    <mergeCell ref="W66:W70"/>
    <mergeCell ref="X66:X70"/>
    <mergeCell ref="B176:B180"/>
    <mergeCell ref="D176:D180"/>
    <mergeCell ref="E176:E180"/>
    <mergeCell ref="Q176:Q180"/>
    <mergeCell ref="R176:R180"/>
    <mergeCell ref="S176:S180"/>
    <mergeCell ref="R252:R254"/>
    <mergeCell ref="W229:W233"/>
    <mergeCell ref="X229:X233"/>
    <mergeCell ref="W304:W308"/>
    <mergeCell ref="X304:X308"/>
    <mergeCell ref="W309:W313"/>
    <mergeCell ref="X309:X313"/>
    <mergeCell ref="B304:C308"/>
    <mergeCell ref="D304:D308"/>
    <mergeCell ref="E304:E308"/>
    <mergeCell ref="Q304:Q308"/>
    <mergeCell ref="Y111:Y115"/>
    <mergeCell ref="U223:U227"/>
    <mergeCell ref="W223:W227"/>
    <mergeCell ref="X223:X227"/>
    <mergeCell ref="B171:B175"/>
    <mergeCell ref="D171:D175"/>
    <mergeCell ref="E171:E175"/>
    <mergeCell ref="Q171:Q175"/>
    <mergeCell ref="R171:R175"/>
    <mergeCell ref="S171:S175"/>
    <mergeCell ref="T171:T175"/>
    <mergeCell ref="U171:U175"/>
    <mergeCell ref="V171:V175"/>
    <mergeCell ref="W171:W175"/>
    <mergeCell ref="X171:X175"/>
    <mergeCell ref="U192:U196"/>
    <mergeCell ref="V192:V196"/>
    <mergeCell ref="U197:U201"/>
    <mergeCell ref="V197:V201"/>
    <mergeCell ref="W151:W155"/>
    <mergeCell ref="X151:X155"/>
    <mergeCell ref="W156:W160"/>
    <mergeCell ref="X156:X160"/>
    <mergeCell ref="W161:W165"/>
    <mergeCell ref="X161:X165"/>
    <mergeCell ref="W192:W196"/>
    <mergeCell ref="X192:X196"/>
    <mergeCell ref="W202:W206"/>
    <mergeCell ref="X202:X206"/>
    <mergeCell ref="W207:W211"/>
    <mergeCell ref="X207:X211"/>
    <mergeCell ref="W213:W217"/>
    <mergeCell ref="Z111:Z115"/>
    <mergeCell ref="Y116:Y120"/>
    <mergeCell ref="Z116:Z120"/>
    <mergeCell ref="Y121:Y125"/>
    <mergeCell ref="Z121:Z125"/>
    <mergeCell ref="Y126:Y130"/>
    <mergeCell ref="Z126:Z130"/>
    <mergeCell ref="Y131:Y135"/>
    <mergeCell ref="Z131:Z135"/>
    <mergeCell ref="W146:W150"/>
    <mergeCell ref="X146:X150"/>
    <mergeCell ref="Z39:Z43"/>
    <mergeCell ref="Y44:Y48"/>
    <mergeCell ref="Z44:Z48"/>
    <mergeCell ref="Y55:Y60"/>
    <mergeCell ref="Z55:Z60"/>
    <mergeCell ref="Y61:Y65"/>
    <mergeCell ref="Z61:Z65"/>
    <mergeCell ref="Y76:Y80"/>
    <mergeCell ref="Z76:Z80"/>
    <mergeCell ref="Y81:Y85"/>
    <mergeCell ref="Z81:Z85"/>
    <mergeCell ref="Y86:Y90"/>
    <mergeCell ref="Z86:Z90"/>
    <mergeCell ref="Y91:Y95"/>
    <mergeCell ref="Z91:Z95"/>
    <mergeCell ref="Y96:Y100"/>
    <mergeCell ref="Z96:Z100"/>
    <mergeCell ref="Y101:Y105"/>
    <mergeCell ref="Z101:Z105"/>
    <mergeCell ref="Y106:Y110"/>
    <mergeCell ref="Z106:Z110"/>
    <mergeCell ref="Y136:Y140"/>
    <mergeCell ref="Z136:Z140"/>
    <mergeCell ref="Y141:Y145"/>
    <mergeCell ref="Z141:Z145"/>
    <mergeCell ref="Y146:Y150"/>
    <mergeCell ref="Z146:Z150"/>
    <mergeCell ref="Y151:Y155"/>
    <mergeCell ref="Z151:Z155"/>
    <mergeCell ref="E207:E211"/>
    <mergeCell ref="Q207:Q211"/>
    <mergeCell ref="Y156:Y160"/>
    <mergeCell ref="Z156:Z160"/>
    <mergeCell ref="Y161:Y165"/>
    <mergeCell ref="Z161:Z165"/>
    <mergeCell ref="Y171:Y175"/>
    <mergeCell ref="Z171:Z175"/>
    <mergeCell ref="Y176:Y180"/>
    <mergeCell ref="Z176:Z180"/>
    <mergeCell ref="Z192:Z196"/>
    <mergeCell ref="U176:U180"/>
    <mergeCell ref="V176:V180"/>
    <mergeCell ref="W176:W180"/>
    <mergeCell ref="X176:X180"/>
    <mergeCell ref="T176:T180"/>
    <mergeCell ref="B191:Z191"/>
    <mergeCell ref="Y192:Y196"/>
    <mergeCell ref="V186:V190"/>
    <mergeCell ref="R197:R201"/>
    <mergeCell ref="T192:T196"/>
    <mergeCell ref="T202:T206"/>
    <mergeCell ref="R202:R206"/>
    <mergeCell ref="U141:U145"/>
    <mergeCell ref="A213:A217"/>
    <mergeCell ref="B213:C217"/>
    <mergeCell ref="X213:X217"/>
    <mergeCell ref="W218:W222"/>
    <mergeCell ref="X218:X222"/>
    <mergeCell ref="R213:R217"/>
    <mergeCell ref="T218:T222"/>
    <mergeCell ref="S218:S222"/>
    <mergeCell ref="E186:E190"/>
    <mergeCell ref="A161:A170"/>
    <mergeCell ref="A192:A196"/>
    <mergeCell ref="B192:C196"/>
    <mergeCell ref="A181:A185"/>
    <mergeCell ref="B181:B185"/>
    <mergeCell ref="A186:A190"/>
    <mergeCell ref="B186:B190"/>
    <mergeCell ref="E161:E170"/>
    <mergeCell ref="Q166:Q170"/>
    <mergeCell ref="R166:R170"/>
    <mergeCell ref="S166:S170"/>
    <mergeCell ref="T166:T170"/>
    <mergeCell ref="U166:U170"/>
    <mergeCell ref="V166:V170"/>
    <mergeCell ref="W166:W170"/>
    <mergeCell ref="X166:X170"/>
    <mergeCell ref="Y202:Y206"/>
    <mergeCell ref="Z202:Z206"/>
    <mergeCell ref="Y207:Y211"/>
    <mergeCell ref="Z207:Z211"/>
    <mergeCell ref="A212:Z212"/>
    <mergeCell ref="Y213:Y217"/>
    <mergeCell ref="Z213:Z217"/>
    <mergeCell ref="Y218:Y222"/>
    <mergeCell ref="Z218:Z222"/>
    <mergeCell ref="D202:D206"/>
    <mergeCell ref="E202:E206"/>
    <mergeCell ref="Q202:Q206"/>
    <mergeCell ref="A207:A211"/>
    <mergeCell ref="B207:C211"/>
    <mergeCell ref="D207:D211"/>
    <mergeCell ref="A239:A243"/>
    <mergeCell ref="B239:C243"/>
    <mergeCell ref="R239:R243"/>
    <mergeCell ref="D239:D243"/>
    <mergeCell ref="E239:E243"/>
    <mergeCell ref="V239:V243"/>
    <mergeCell ref="T229:T233"/>
    <mergeCell ref="A229:A233"/>
    <mergeCell ref="Y234:Y238"/>
    <mergeCell ref="Z234:Z238"/>
    <mergeCell ref="A223:A227"/>
    <mergeCell ref="B223:B227"/>
    <mergeCell ref="D223:D227"/>
    <mergeCell ref="E223:E227"/>
    <mergeCell ref="B234:C238"/>
    <mergeCell ref="Q229:Q233"/>
    <mergeCell ref="R229:R233"/>
    <mergeCell ref="D234:D238"/>
    <mergeCell ref="E229:E233"/>
    <mergeCell ref="B229:C233"/>
    <mergeCell ref="D229:D233"/>
    <mergeCell ref="E234:E238"/>
    <mergeCell ref="W234:W238"/>
    <mergeCell ref="X234:X238"/>
    <mergeCell ref="R234:R238"/>
    <mergeCell ref="Q223:Q227"/>
    <mergeCell ref="U234:U238"/>
    <mergeCell ref="V234:V238"/>
    <mergeCell ref="U239:U243"/>
    <mergeCell ref="Y223:Y227"/>
    <mergeCell ref="Z223:Z227"/>
    <mergeCell ref="Y229:Y233"/>
    <mergeCell ref="Z229:Z233"/>
    <mergeCell ref="W245:W249"/>
    <mergeCell ref="X245:X249"/>
    <mergeCell ref="V229:V233"/>
    <mergeCell ref="V223:V227"/>
    <mergeCell ref="B309:C313"/>
    <mergeCell ref="D309:D313"/>
    <mergeCell ref="E309:E313"/>
    <mergeCell ref="Q309:Q313"/>
    <mergeCell ref="Y250:Y251"/>
    <mergeCell ref="Z250:Z251"/>
    <mergeCell ref="Y252:Y254"/>
    <mergeCell ref="Z252:Z254"/>
    <mergeCell ref="Y255:Y259"/>
    <mergeCell ref="Z255:Z259"/>
    <mergeCell ref="A260:Z260"/>
    <mergeCell ref="A261:Z261"/>
    <mergeCell ref="A262:Z262"/>
    <mergeCell ref="Q250:Q251"/>
    <mergeCell ref="Q252:Q254"/>
    <mergeCell ref="R250:R251"/>
    <mergeCell ref="S250:S251"/>
    <mergeCell ref="S252:S254"/>
    <mergeCell ref="T250:T251"/>
    <mergeCell ref="U250:U251"/>
    <mergeCell ref="V250:V251"/>
    <mergeCell ref="W250:W251"/>
    <mergeCell ref="X250:X251"/>
    <mergeCell ref="U252:U254"/>
    <mergeCell ref="V252:V254"/>
    <mergeCell ref="W252:W254"/>
    <mergeCell ref="X252:X254"/>
    <mergeCell ref="W255:W259"/>
    <mergeCell ref="X255:X259"/>
    <mergeCell ref="W270:W274"/>
    <mergeCell ref="X270:X274"/>
    <mergeCell ref="W275:W279"/>
    <mergeCell ref="Y369:Y373"/>
    <mergeCell ref="Z369:Z373"/>
    <mergeCell ref="A374:Z374"/>
    <mergeCell ref="Y375:Y379"/>
    <mergeCell ref="Z375:Z379"/>
    <mergeCell ref="O59:O60"/>
    <mergeCell ref="P59:P60"/>
    <mergeCell ref="Y339:Y343"/>
    <mergeCell ref="Z339:Z343"/>
    <mergeCell ref="Y344:Y348"/>
    <mergeCell ref="Z344:Z348"/>
    <mergeCell ref="Y349:Y353"/>
    <mergeCell ref="Z349:Z353"/>
    <mergeCell ref="Y354:Y358"/>
    <mergeCell ref="Z354:Z358"/>
    <mergeCell ref="Y359:Y363"/>
    <mergeCell ref="Z359:Z363"/>
    <mergeCell ref="Y314:Y318"/>
    <mergeCell ref="Z314:Z318"/>
    <mergeCell ref="Y319:Y323"/>
    <mergeCell ref="Z319:Z323"/>
    <mergeCell ref="Y324:Y328"/>
    <mergeCell ref="Z324:Z328"/>
    <mergeCell ref="Y329:Y333"/>
    <mergeCell ref="Z329:Z333"/>
    <mergeCell ref="Y334:Y338"/>
    <mergeCell ref="Z334:Z338"/>
    <mergeCell ref="A296:Z296"/>
    <mergeCell ref="A297:Z297"/>
    <mergeCell ref="B298:Z298"/>
    <mergeCell ref="B166:B170"/>
    <mergeCell ref="D166:D170"/>
    <mergeCell ref="T49:T51"/>
    <mergeCell ref="U49:U51"/>
    <mergeCell ref="V49:V51"/>
    <mergeCell ref="W49:W51"/>
    <mergeCell ref="X49:X51"/>
    <mergeCell ref="Y49:Y51"/>
    <mergeCell ref="Z49:Z51"/>
    <mergeCell ref="R52:R54"/>
    <mergeCell ref="S52:S54"/>
    <mergeCell ref="T52:T54"/>
    <mergeCell ref="U52:U54"/>
    <mergeCell ref="V52:V54"/>
    <mergeCell ref="W52:W54"/>
    <mergeCell ref="X52:X54"/>
    <mergeCell ref="Y52:Y54"/>
    <mergeCell ref="Z52:Z54"/>
    <mergeCell ref="V364:V368"/>
    <mergeCell ref="W364:W368"/>
    <mergeCell ref="X364:X368"/>
    <mergeCell ref="Y364:Y368"/>
    <mergeCell ref="Z364:Z368"/>
    <mergeCell ref="Y309:Y313"/>
    <mergeCell ref="Z309:Z313"/>
    <mergeCell ref="W314:W318"/>
    <mergeCell ref="X314:X318"/>
    <mergeCell ref="W319:W323"/>
    <mergeCell ref="X319:X323"/>
    <mergeCell ref="W324:W328"/>
    <mergeCell ref="X324:X328"/>
    <mergeCell ref="W329:W333"/>
    <mergeCell ref="X329:X333"/>
    <mergeCell ref="W334:W338"/>
    <mergeCell ref="Y166:Y170"/>
    <mergeCell ref="Z166:Z170"/>
    <mergeCell ref="A364:A368"/>
    <mergeCell ref="B364:B368"/>
    <mergeCell ref="D364:D368"/>
    <mergeCell ref="E364:E368"/>
    <mergeCell ref="Q364:Q368"/>
    <mergeCell ref="R364:R368"/>
    <mergeCell ref="S364:S368"/>
    <mergeCell ref="T364:T368"/>
    <mergeCell ref="U364:U368"/>
    <mergeCell ref="Y299:Y303"/>
    <mergeCell ref="Z299:Z303"/>
    <mergeCell ref="Y304:Y308"/>
    <mergeCell ref="Z304:Z308"/>
    <mergeCell ref="X334:X338"/>
    <mergeCell ref="W299:W303"/>
    <mergeCell ref="X299:X303"/>
    <mergeCell ref="Y275:Y279"/>
    <mergeCell ref="Z275:Z279"/>
    <mergeCell ref="Y280:Y284"/>
    <mergeCell ref="Z280:Z284"/>
    <mergeCell ref="Y285:Y289"/>
    <mergeCell ref="Z285:Z289"/>
    <mergeCell ref="Y290:Y294"/>
    <mergeCell ref="Z290:Z294"/>
    <mergeCell ref="A295:Z295"/>
    <mergeCell ref="A285:A289"/>
    <mergeCell ref="B285:C289"/>
    <mergeCell ref="A304:A308"/>
    <mergeCell ref="R304:R308"/>
    <mergeCell ref="A309:A313"/>
  </mergeCells>
  <printOptions verticalCentered="1"/>
  <pageMargins left="0.23622047244094491" right="0.23622047244094491" top="0.74803149606299213" bottom="0.35433070866141736" header="0.31496062992125984" footer="0.31496062992125984"/>
  <pageSetup paperSize="9" scale="30" fitToHeight="10" orientation="landscape" r:id="rId1"/>
  <rowBreaks count="8" manualBreakCount="8">
    <brk id="43" max="25" man="1"/>
    <brk id="90" max="25" man="1"/>
    <brk id="120" max="25" man="1"/>
    <brk id="150" max="25" man="1"/>
    <brk id="211" max="25" man="1"/>
    <brk id="254" max="25" man="1"/>
    <brk id="289" max="25" man="1"/>
    <brk id="323" max="25" man="1"/>
  </rowBreaks>
  <legacyDrawing r:id="rId2"/>
</worksheet>
</file>

<file path=xl/worksheets/sheet2.xml><?xml version="1.0" encoding="utf-8"?>
<worksheet xmlns="http://schemas.openxmlformats.org/spreadsheetml/2006/main" xmlns:r="http://schemas.openxmlformats.org/officeDocument/2006/relationships">
  <dimension ref="A1:R265"/>
  <sheetViews>
    <sheetView view="pageBreakPreview" zoomScale="50" zoomScaleNormal="70" zoomScaleSheetLayoutView="50" workbookViewId="0">
      <selection activeCell="F242" sqref="F242:F246"/>
    </sheetView>
  </sheetViews>
  <sheetFormatPr defaultRowHeight="12.5"/>
  <cols>
    <col min="1" max="1" width="11.54296875" style="1" customWidth="1"/>
    <col min="2" max="2" width="30.453125" style="1" customWidth="1"/>
    <col min="3" max="3" width="21.90625" style="1" customWidth="1"/>
    <col min="4" max="4" width="62.1796875" style="1" customWidth="1"/>
    <col min="5" max="5" width="13.81640625" style="1" customWidth="1"/>
    <col min="6" max="6" width="22.26953125" style="1" customWidth="1"/>
    <col min="7" max="7" width="19.1796875" style="1" customWidth="1"/>
    <col min="8" max="8" width="20.08984375" style="1" customWidth="1"/>
    <col min="9" max="9" width="19.1796875" style="1" customWidth="1"/>
    <col min="10" max="11" width="17.54296875" style="1" customWidth="1"/>
    <col min="12" max="12" width="17.81640625" style="1" customWidth="1"/>
    <col min="13" max="13" width="3.453125" style="1" customWidth="1"/>
    <col min="14" max="15" width="8.7265625" style="1" customWidth="1"/>
    <col min="16" max="16" width="19.6328125" style="1" customWidth="1"/>
    <col min="17" max="17" width="16.7265625" style="1" customWidth="1"/>
    <col min="18" max="16384" width="8.7265625" style="1"/>
  </cols>
  <sheetData>
    <row r="1" spans="1:16" ht="21" customHeight="1">
      <c r="A1" s="284" t="s">
        <v>142</v>
      </c>
      <c r="B1" s="284"/>
      <c r="C1" s="284"/>
      <c r="D1" s="284"/>
      <c r="E1" s="284"/>
      <c r="F1" s="284"/>
      <c r="G1" s="284"/>
      <c r="H1" s="284"/>
      <c r="I1" s="284"/>
      <c r="J1" s="284"/>
      <c r="K1" s="284"/>
      <c r="L1" s="284"/>
      <c r="M1" s="3"/>
      <c r="N1" s="3"/>
      <c r="O1" s="3"/>
      <c r="P1" s="3"/>
    </row>
    <row r="2" spans="1:16" ht="21" customHeight="1">
      <c r="A2" s="284" t="s">
        <v>143</v>
      </c>
      <c r="B2" s="284"/>
      <c r="C2" s="284"/>
      <c r="D2" s="284"/>
      <c r="E2" s="284"/>
      <c r="F2" s="284"/>
      <c r="G2" s="284"/>
      <c r="H2" s="284"/>
      <c r="I2" s="284"/>
      <c r="J2" s="284"/>
      <c r="K2" s="284"/>
      <c r="L2" s="284"/>
      <c r="M2" s="3"/>
      <c r="N2" s="3"/>
      <c r="O2" s="3"/>
      <c r="P2" s="3"/>
    </row>
    <row r="3" spans="1:16" ht="21" customHeight="1">
      <c r="A3" s="284" t="s">
        <v>133</v>
      </c>
      <c r="B3" s="284"/>
      <c r="C3" s="284"/>
      <c r="D3" s="284"/>
      <c r="E3" s="284"/>
      <c r="F3" s="284"/>
      <c r="G3" s="284"/>
      <c r="H3" s="284"/>
      <c r="I3" s="284"/>
      <c r="J3" s="284"/>
      <c r="K3" s="284"/>
      <c r="L3" s="284"/>
      <c r="M3" s="3"/>
      <c r="N3" s="3"/>
      <c r="O3" s="3"/>
      <c r="P3" s="3"/>
    </row>
    <row r="4" spans="1:16" ht="21" customHeight="1">
      <c r="A4" s="284" t="s">
        <v>20</v>
      </c>
      <c r="B4" s="284"/>
      <c r="C4" s="284"/>
      <c r="D4" s="284"/>
      <c r="E4" s="284"/>
      <c r="F4" s="284"/>
      <c r="G4" s="284"/>
      <c r="H4" s="284"/>
      <c r="I4" s="284"/>
      <c r="J4" s="284"/>
      <c r="K4" s="284"/>
      <c r="L4" s="284"/>
      <c r="M4" s="3"/>
      <c r="N4" s="3"/>
      <c r="O4" s="3"/>
      <c r="P4" s="3"/>
    </row>
    <row r="5" spans="1:16" ht="25" customHeight="1">
      <c r="A5" s="284" t="s">
        <v>327</v>
      </c>
      <c r="B5" s="284"/>
      <c r="C5" s="284"/>
      <c r="D5" s="284"/>
      <c r="E5" s="284"/>
      <c r="F5" s="284"/>
      <c r="G5" s="284"/>
      <c r="H5" s="284"/>
      <c r="I5" s="284"/>
      <c r="J5" s="284"/>
      <c r="K5" s="284"/>
      <c r="L5" s="284"/>
      <c r="M5" s="3"/>
      <c r="N5" s="3"/>
      <c r="O5" s="3"/>
      <c r="P5" s="3"/>
    </row>
    <row r="6" spans="1:16" ht="25" hidden="1" customHeight="1">
      <c r="A6" s="160"/>
      <c r="B6" s="160"/>
      <c r="C6" s="160"/>
      <c r="D6" s="160"/>
      <c r="E6" s="160"/>
      <c r="F6" s="160"/>
      <c r="G6" s="160"/>
      <c r="H6" s="160"/>
      <c r="I6" s="160"/>
      <c r="J6" s="160"/>
      <c r="K6" s="160"/>
      <c r="L6" s="160"/>
      <c r="M6" s="3"/>
      <c r="N6" s="3"/>
      <c r="O6" s="3"/>
      <c r="P6" s="3"/>
    </row>
    <row r="7" spans="1:16" ht="15.5">
      <c r="A7" s="10"/>
      <c r="B7" s="10"/>
      <c r="C7" s="10"/>
      <c r="D7" s="391"/>
      <c r="E7" s="391"/>
      <c r="F7" s="391"/>
      <c r="G7" s="391"/>
      <c r="H7" s="391"/>
      <c r="I7" s="391"/>
      <c r="J7" s="391"/>
      <c r="K7" s="10"/>
      <c r="L7" s="10"/>
    </row>
    <row r="8" spans="1:16" ht="15.5">
      <c r="A8" s="10"/>
      <c r="B8" s="10"/>
      <c r="C8" s="10"/>
      <c r="D8" s="66" t="s">
        <v>170</v>
      </c>
      <c r="E8" s="66"/>
      <c r="F8" s="66"/>
      <c r="G8" s="66"/>
      <c r="H8" s="66"/>
      <c r="I8" s="65"/>
      <c r="J8" s="10"/>
      <c r="K8" s="10"/>
      <c r="L8" s="10"/>
    </row>
    <row r="9" spans="1:16" ht="15.5">
      <c r="A9" s="10"/>
      <c r="B9" s="10"/>
      <c r="C9" s="10"/>
      <c r="D9" s="65"/>
      <c r="E9" s="65"/>
      <c r="F9" s="65"/>
      <c r="G9" s="65"/>
      <c r="H9" s="65"/>
      <c r="I9" s="65"/>
      <c r="J9" s="10"/>
      <c r="K9" s="10"/>
      <c r="L9" s="10"/>
    </row>
    <row r="10" spans="1:16" ht="15.5">
      <c r="A10" s="10"/>
      <c r="B10" s="10"/>
      <c r="C10" s="10"/>
      <c r="D10" s="62"/>
      <c r="E10" s="62"/>
      <c r="F10" s="62"/>
      <c r="G10" s="62"/>
      <c r="H10" s="65"/>
      <c r="I10" s="62"/>
      <c r="J10" s="10"/>
      <c r="K10" s="10"/>
      <c r="L10" s="10"/>
    </row>
    <row r="11" spans="1:16" s="2" customFormat="1" ht="34.5" customHeight="1">
      <c r="A11" s="166" t="s">
        <v>0</v>
      </c>
      <c r="B11" s="225" t="s">
        <v>47</v>
      </c>
      <c r="C11" s="226"/>
      <c r="D11" s="179" t="s">
        <v>10</v>
      </c>
      <c r="E11" s="179"/>
      <c r="F11" s="179"/>
      <c r="G11" s="179"/>
      <c r="H11" s="225" t="s">
        <v>193</v>
      </c>
      <c r="I11" s="225" t="s">
        <v>140</v>
      </c>
      <c r="J11" s="286"/>
      <c r="K11" s="179" t="s">
        <v>229</v>
      </c>
      <c r="L11" s="179" t="s">
        <v>141</v>
      </c>
    </row>
    <row r="12" spans="1:16" s="2" customFormat="1" ht="38.25" customHeight="1">
      <c r="A12" s="167"/>
      <c r="B12" s="227"/>
      <c r="C12" s="228"/>
      <c r="D12" s="167" t="s">
        <v>1</v>
      </c>
      <c r="E12" s="167" t="s">
        <v>134</v>
      </c>
      <c r="F12" s="179" t="s">
        <v>135</v>
      </c>
      <c r="G12" s="179"/>
      <c r="H12" s="227"/>
      <c r="I12" s="227"/>
      <c r="J12" s="260"/>
      <c r="K12" s="179"/>
      <c r="L12" s="179"/>
    </row>
    <row r="13" spans="1:16" s="2" customFormat="1" ht="5" customHeight="1">
      <c r="A13" s="167"/>
      <c r="B13" s="227"/>
      <c r="C13" s="228"/>
      <c r="D13" s="167"/>
      <c r="E13" s="167"/>
      <c r="F13" s="179"/>
      <c r="G13" s="179"/>
      <c r="H13" s="227"/>
      <c r="I13" s="227"/>
      <c r="J13" s="260"/>
      <c r="K13" s="179"/>
      <c r="L13" s="179"/>
    </row>
    <row r="14" spans="1:16" s="2" customFormat="1" ht="31.5" customHeight="1">
      <c r="A14" s="167"/>
      <c r="B14" s="227"/>
      <c r="C14" s="228"/>
      <c r="D14" s="167"/>
      <c r="E14" s="167"/>
      <c r="F14" s="179"/>
      <c r="G14" s="179"/>
      <c r="H14" s="227"/>
      <c r="I14" s="229"/>
      <c r="J14" s="287"/>
      <c r="K14" s="179"/>
      <c r="L14" s="179"/>
    </row>
    <row r="15" spans="1:16" s="2" customFormat="1" ht="78.5" customHeight="1">
      <c r="A15" s="168"/>
      <c r="B15" s="229"/>
      <c r="C15" s="230"/>
      <c r="D15" s="168"/>
      <c r="E15" s="168"/>
      <c r="F15" s="14" t="s">
        <v>116</v>
      </c>
      <c r="G15" s="14" t="s">
        <v>117</v>
      </c>
      <c r="H15" s="229"/>
      <c r="I15" s="37" t="str">
        <f>F15</f>
        <v>План</v>
      </c>
      <c r="J15" s="37" t="str">
        <f>G15</f>
        <v>Факт</v>
      </c>
      <c r="K15" s="179"/>
      <c r="L15" s="179"/>
    </row>
    <row r="16" spans="1:16" s="2" customFormat="1" ht="27" customHeight="1">
      <c r="A16" s="14">
        <v>1</v>
      </c>
      <c r="B16" s="185">
        <v>2</v>
      </c>
      <c r="C16" s="187"/>
      <c r="D16" s="15">
        <v>3</v>
      </c>
      <c r="E16" s="15">
        <v>4</v>
      </c>
      <c r="F16" s="15">
        <v>5</v>
      </c>
      <c r="G16" s="15">
        <v>6</v>
      </c>
      <c r="H16" s="15">
        <v>7</v>
      </c>
      <c r="I16" s="15">
        <v>8</v>
      </c>
      <c r="J16" s="15">
        <v>9</v>
      </c>
      <c r="K16" s="15">
        <v>10</v>
      </c>
      <c r="L16" s="15">
        <v>11</v>
      </c>
    </row>
    <row r="17" spans="1:12" s="5" customFormat="1" ht="42.75" customHeight="1">
      <c r="A17" s="214" t="s">
        <v>72</v>
      </c>
      <c r="B17" s="214"/>
      <c r="C17" s="214"/>
      <c r="D17" s="214"/>
      <c r="E17" s="214"/>
      <c r="F17" s="214"/>
      <c r="G17" s="214"/>
      <c r="H17" s="214"/>
      <c r="I17" s="214"/>
      <c r="J17" s="214"/>
      <c r="K17" s="214"/>
      <c r="L17" s="214"/>
    </row>
    <row r="18" spans="1:12" ht="32" hidden="1" customHeight="1">
      <c r="A18" s="185"/>
      <c r="B18" s="186"/>
      <c r="C18" s="186"/>
      <c r="D18" s="186"/>
      <c r="E18" s="186"/>
      <c r="F18" s="186"/>
      <c r="G18" s="186"/>
      <c r="H18" s="186"/>
      <c r="I18" s="186"/>
      <c r="J18" s="186"/>
      <c r="K18" s="186"/>
      <c r="L18" s="186"/>
    </row>
    <row r="19" spans="1:12" ht="27" customHeight="1">
      <c r="A19" s="169" t="s">
        <v>59</v>
      </c>
      <c r="B19" s="225" t="s">
        <v>96</v>
      </c>
      <c r="C19" s="368"/>
      <c r="D19" s="169" t="s">
        <v>8</v>
      </c>
      <c r="E19" s="166" t="s">
        <v>8</v>
      </c>
      <c r="F19" s="166" t="s">
        <v>8</v>
      </c>
      <c r="G19" s="166" t="s">
        <v>8</v>
      </c>
      <c r="H19" s="166" t="s">
        <v>8</v>
      </c>
      <c r="I19" s="320">
        <f>I29+I34+I39+I49+I50+I55+I60+I65+I70+I75+I80+I85+I90+I95+I100+I105+I110+I115+I120+I121+I122+I123</f>
        <v>745067157.25</v>
      </c>
      <c r="J19" s="320">
        <f>J29+J34+J39+J49+J50+J55+J60+J65+J70+J75+J80+J85+J90+J95+J100+J105+J110+J115+J120+J121+J122+J123</f>
        <v>741572809.57999992</v>
      </c>
      <c r="K19" s="166" t="s">
        <v>8</v>
      </c>
      <c r="L19" s="179" t="s">
        <v>8</v>
      </c>
    </row>
    <row r="20" spans="1:12" ht="29.25" customHeight="1">
      <c r="A20" s="279"/>
      <c r="B20" s="369"/>
      <c r="C20" s="370"/>
      <c r="D20" s="169"/>
      <c r="E20" s="167"/>
      <c r="F20" s="167"/>
      <c r="G20" s="167"/>
      <c r="H20" s="167"/>
      <c r="I20" s="167"/>
      <c r="J20" s="167"/>
      <c r="K20" s="167"/>
      <c r="L20" s="179"/>
    </row>
    <row r="21" spans="1:12" ht="16.5" customHeight="1">
      <c r="A21" s="279"/>
      <c r="B21" s="369"/>
      <c r="C21" s="370"/>
      <c r="D21" s="169"/>
      <c r="E21" s="167"/>
      <c r="F21" s="167"/>
      <c r="G21" s="167"/>
      <c r="H21" s="167"/>
      <c r="I21" s="167"/>
      <c r="J21" s="167"/>
      <c r="K21" s="167"/>
      <c r="L21" s="179"/>
    </row>
    <row r="22" spans="1:12" ht="9" hidden="1" customHeight="1">
      <c r="A22" s="279"/>
      <c r="B22" s="369"/>
      <c r="C22" s="370"/>
      <c r="D22" s="169"/>
      <c r="E22" s="167"/>
      <c r="F22" s="167"/>
      <c r="G22" s="167"/>
      <c r="H22" s="167"/>
      <c r="I22" s="167"/>
      <c r="J22" s="167"/>
      <c r="K22" s="167"/>
      <c r="L22" s="179"/>
    </row>
    <row r="23" spans="1:12" ht="10.5" customHeight="1">
      <c r="A23" s="279"/>
      <c r="B23" s="371"/>
      <c r="C23" s="372"/>
      <c r="D23" s="169"/>
      <c r="E23" s="168"/>
      <c r="F23" s="168"/>
      <c r="G23" s="168"/>
      <c r="H23" s="168"/>
      <c r="I23" s="168"/>
      <c r="J23" s="168"/>
      <c r="K23" s="168"/>
      <c r="L23" s="179"/>
    </row>
    <row r="24" spans="1:12" ht="10.5" customHeight="1">
      <c r="A24" s="330" t="s">
        <v>225</v>
      </c>
      <c r="B24" s="331"/>
      <c r="C24" s="331"/>
      <c r="D24" s="331"/>
      <c r="E24" s="331"/>
      <c r="F24" s="331"/>
      <c r="G24" s="331"/>
      <c r="H24" s="331"/>
      <c r="I24" s="331"/>
      <c r="J24" s="331"/>
      <c r="K24" s="331"/>
      <c r="L24" s="332"/>
    </row>
    <row r="25" spans="1:12" ht="10.5" customHeight="1">
      <c r="A25" s="333"/>
      <c r="B25" s="334"/>
      <c r="C25" s="334"/>
      <c r="D25" s="334"/>
      <c r="E25" s="334"/>
      <c r="F25" s="334"/>
      <c r="G25" s="334"/>
      <c r="H25" s="334"/>
      <c r="I25" s="334"/>
      <c r="J25" s="334"/>
      <c r="K25" s="334"/>
      <c r="L25" s="335"/>
    </row>
    <row r="26" spans="1:12" ht="2.5" customHeight="1">
      <c r="A26" s="333"/>
      <c r="B26" s="334"/>
      <c r="C26" s="334"/>
      <c r="D26" s="334"/>
      <c r="E26" s="334"/>
      <c r="F26" s="334"/>
      <c r="G26" s="334"/>
      <c r="H26" s="334"/>
      <c r="I26" s="334"/>
      <c r="J26" s="334"/>
      <c r="K26" s="334"/>
      <c r="L26" s="335"/>
    </row>
    <row r="27" spans="1:12" ht="8" customHeight="1">
      <c r="A27" s="333"/>
      <c r="B27" s="334"/>
      <c r="C27" s="334"/>
      <c r="D27" s="334"/>
      <c r="E27" s="334"/>
      <c r="F27" s="334"/>
      <c r="G27" s="334"/>
      <c r="H27" s="334"/>
      <c r="I27" s="334"/>
      <c r="J27" s="334"/>
      <c r="K27" s="334"/>
      <c r="L27" s="335"/>
    </row>
    <row r="28" spans="1:12" ht="10.5" hidden="1" customHeight="1">
      <c r="A28" s="336"/>
      <c r="B28" s="337"/>
      <c r="C28" s="337"/>
      <c r="D28" s="337"/>
      <c r="E28" s="337"/>
      <c r="F28" s="337"/>
      <c r="G28" s="337"/>
      <c r="H28" s="337"/>
      <c r="I28" s="337"/>
      <c r="J28" s="337"/>
      <c r="K28" s="337"/>
      <c r="L28" s="338"/>
    </row>
    <row r="29" spans="1:12" ht="20.25" customHeight="1">
      <c r="A29" s="215" t="s">
        <v>36</v>
      </c>
      <c r="B29" s="170" t="s">
        <v>214</v>
      </c>
      <c r="C29" s="206"/>
      <c r="D29" s="396" t="s">
        <v>32</v>
      </c>
      <c r="E29" s="173" t="s">
        <v>5</v>
      </c>
      <c r="F29" s="320">
        <f>'ОТЧЁТ по МП'!Y29:Y33</f>
        <v>36.9</v>
      </c>
      <c r="G29" s="320">
        <f>'ОТЧЁТ по МП'!Z29:Z33</f>
        <v>36.9</v>
      </c>
      <c r="H29" s="320">
        <f>G29/F29*100</f>
        <v>100</v>
      </c>
      <c r="I29" s="387">
        <f>'ОТЧЁТ по МП'!O30</f>
        <v>62598874.020000003</v>
      </c>
      <c r="J29" s="387">
        <f>'ОТЧЁТ по МП'!P30</f>
        <v>62275040.759999998</v>
      </c>
      <c r="K29" s="204">
        <f>J29/I29*100</f>
        <v>99.482685167952795</v>
      </c>
      <c r="L29" s="204" t="s">
        <v>8</v>
      </c>
    </row>
    <row r="30" spans="1:12" ht="6" customHeight="1">
      <c r="A30" s="215"/>
      <c r="B30" s="171"/>
      <c r="C30" s="207"/>
      <c r="D30" s="397"/>
      <c r="E30" s="174"/>
      <c r="F30" s="321"/>
      <c r="G30" s="321"/>
      <c r="H30" s="321"/>
      <c r="I30" s="388"/>
      <c r="J30" s="388"/>
      <c r="K30" s="316"/>
      <c r="L30" s="316"/>
    </row>
    <row r="31" spans="1:12" ht="5.25" customHeight="1">
      <c r="A31" s="215"/>
      <c r="B31" s="171"/>
      <c r="C31" s="207"/>
      <c r="D31" s="397"/>
      <c r="E31" s="174"/>
      <c r="F31" s="321"/>
      <c r="G31" s="321"/>
      <c r="H31" s="321"/>
      <c r="I31" s="388"/>
      <c r="J31" s="388"/>
      <c r="K31" s="316"/>
      <c r="L31" s="316"/>
    </row>
    <row r="32" spans="1:12" ht="47.5" customHeight="1">
      <c r="A32" s="215"/>
      <c r="B32" s="171"/>
      <c r="C32" s="207"/>
      <c r="D32" s="397"/>
      <c r="E32" s="174"/>
      <c r="F32" s="321"/>
      <c r="G32" s="321"/>
      <c r="H32" s="321"/>
      <c r="I32" s="388"/>
      <c r="J32" s="388"/>
      <c r="K32" s="316"/>
      <c r="L32" s="316"/>
    </row>
    <row r="33" spans="1:12" ht="3.75" hidden="1" customHeight="1">
      <c r="A33" s="215"/>
      <c r="B33" s="172"/>
      <c r="C33" s="208"/>
      <c r="D33" s="398"/>
      <c r="E33" s="175"/>
      <c r="F33" s="322"/>
      <c r="G33" s="322"/>
      <c r="H33" s="322"/>
      <c r="I33" s="389"/>
      <c r="J33" s="389"/>
      <c r="K33" s="205"/>
      <c r="L33" s="205"/>
    </row>
    <row r="34" spans="1:12" ht="31" customHeight="1">
      <c r="A34" s="195" t="s">
        <v>37</v>
      </c>
      <c r="B34" s="170" t="s">
        <v>215</v>
      </c>
      <c r="C34" s="206"/>
      <c r="D34" s="288" t="s">
        <v>144</v>
      </c>
      <c r="E34" s="173" t="s">
        <v>5</v>
      </c>
      <c r="F34" s="320">
        <f>'ОТЧЁТ по МП'!Y34:Y38</f>
        <v>97.7</v>
      </c>
      <c r="G34" s="320">
        <f>'ОТЧЁТ по МП'!Z34:Z38</f>
        <v>97.4</v>
      </c>
      <c r="H34" s="353">
        <f>G34/F34*100</f>
        <v>99.692937563971341</v>
      </c>
      <c r="I34" s="317">
        <f>'ОТЧЁТ по МП'!O35</f>
        <v>98341825.629999995</v>
      </c>
      <c r="J34" s="317">
        <f>'ОТЧЁТ по МП'!P35</f>
        <v>96890324.099999994</v>
      </c>
      <c r="K34" s="204">
        <f>J34/I34*100</f>
        <v>98.524024217873361</v>
      </c>
      <c r="L34" s="204" t="s">
        <v>8</v>
      </c>
    </row>
    <row r="35" spans="1:12" ht="18.75" customHeight="1">
      <c r="A35" s="196"/>
      <c r="B35" s="171"/>
      <c r="C35" s="207"/>
      <c r="D35" s="288"/>
      <c r="E35" s="174"/>
      <c r="F35" s="321"/>
      <c r="G35" s="321"/>
      <c r="H35" s="354"/>
      <c r="I35" s="318"/>
      <c r="J35" s="318"/>
      <c r="K35" s="316"/>
      <c r="L35" s="316"/>
    </row>
    <row r="36" spans="1:12" ht="15.75" customHeight="1">
      <c r="A36" s="196"/>
      <c r="B36" s="171"/>
      <c r="C36" s="207"/>
      <c r="D36" s="288"/>
      <c r="E36" s="174"/>
      <c r="F36" s="321"/>
      <c r="G36" s="321"/>
      <c r="H36" s="354"/>
      <c r="I36" s="318"/>
      <c r="J36" s="318"/>
      <c r="K36" s="316"/>
      <c r="L36" s="316"/>
    </row>
    <row r="37" spans="1:12" ht="24" customHeight="1">
      <c r="A37" s="196"/>
      <c r="B37" s="171"/>
      <c r="C37" s="207"/>
      <c r="D37" s="288"/>
      <c r="E37" s="174"/>
      <c r="F37" s="321"/>
      <c r="G37" s="321"/>
      <c r="H37" s="354"/>
      <c r="I37" s="318"/>
      <c r="J37" s="318"/>
      <c r="K37" s="316"/>
      <c r="L37" s="316"/>
    </row>
    <row r="38" spans="1:12" ht="22.5" customHeight="1">
      <c r="A38" s="224"/>
      <c r="B38" s="172"/>
      <c r="C38" s="208"/>
      <c r="D38" s="288"/>
      <c r="E38" s="175"/>
      <c r="F38" s="322"/>
      <c r="G38" s="322"/>
      <c r="H38" s="355"/>
      <c r="I38" s="319"/>
      <c r="J38" s="319"/>
      <c r="K38" s="205"/>
      <c r="L38" s="205"/>
    </row>
    <row r="39" spans="1:12" ht="34.5" customHeight="1">
      <c r="A39" s="195" t="s">
        <v>38</v>
      </c>
      <c r="B39" s="170" t="s">
        <v>216</v>
      </c>
      <c r="C39" s="206"/>
      <c r="D39" s="241" t="s">
        <v>88</v>
      </c>
      <c r="E39" s="173" t="s">
        <v>5</v>
      </c>
      <c r="F39" s="320">
        <v>100</v>
      </c>
      <c r="G39" s="320">
        <v>100</v>
      </c>
      <c r="H39" s="320">
        <f>G39/F39*100</f>
        <v>100</v>
      </c>
      <c r="I39" s="317">
        <f>'ОТЧЁТ по МП'!O39</f>
        <v>4953153.3899999997</v>
      </c>
      <c r="J39" s="317">
        <f>'ОТЧЁТ по МП'!P39</f>
        <v>4644204.32</v>
      </c>
      <c r="K39" s="204">
        <f>J39/I39*100</f>
        <v>93.762578186580257</v>
      </c>
      <c r="L39" s="204" t="s">
        <v>8</v>
      </c>
    </row>
    <row r="40" spans="1:12" ht="8.25" customHeight="1">
      <c r="A40" s="196"/>
      <c r="B40" s="171"/>
      <c r="C40" s="207"/>
      <c r="D40" s="242"/>
      <c r="E40" s="174"/>
      <c r="F40" s="321"/>
      <c r="G40" s="321"/>
      <c r="H40" s="321"/>
      <c r="I40" s="318"/>
      <c r="J40" s="318"/>
      <c r="K40" s="316"/>
      <c r="L40" s="316"/>
    </row>
    <row r="41" spans="1:12" ht="1" customHeight="1">
      <c r="A41" s="196"/>
      <c r="B41" s="171"/>
      <c r="C41" s="207"/>
      <c r="D41" s="242"/>
      <c r="E41" s="174"/>
      <c r="F41" s="321"/>
      <c r="G41" s="321"/>
      <c r="H41" s="321"/>
      <c r="I41" s="318"/>
      <c r="J41" s="318"/>
      <c r="K41" s="316"/>
      <c r="L41" s="316"/>
    </row>
    <row r="42" spans="1:12" ht="17" customHeight="1">
      <c r="A42" s="196"/>
      <c r="B42" s="171"/>
      <c r="C42" s="207"/>
      <c r="D42" s="242"/>
      <c r="E42" s="174"/>
      <c r="F42" s="321"/>
      <c r="G42" s="321"/>
      <c r="H42" s="321"/>
      <c r="I42" s="318"/>
      <c r="J42" s="318"/>
      <c r="K42" s="316"/>
      <c r="L42" s="316"/>
    </row>
    <row r="43" spans="1:12" ht="9.5" hidden="1" customHeight="1">
      <c r="A43" s="224"/>
      <c r="B43" s="172"/>
      <c r="C43" s="208"/>
      <c r="D43" s="243"/>
      <c r="E43" s="175"/>
      <c r="F43" s="322"/>
      <c r="G43" s="322"/>
      <c r="H43" s="322"/>
      <c r="I43" s="319"/>
      <c r="J43" s="319"/>
      <c r="K43" s="205"/>
      <c r="L43" s="205"/>
    </row>
    <row r="44" spans="1:12" ht="29.25" hidden="1" customHeight="1">
      <c r="A44" s="195" t="s">
        <v>48</v>
      </c>
      <c r="B44" s="299" t="s">
        <v>119</v>
      </c>
      <c r="C44" s="309"/>
      <c r="D44" s="386" t="s">
        <v>34</v>
      </c>
      <c r="E44" s="173" t="s">
        <v>5</v>
      </c>
      <c r="F44" s="320">
        <v>100</v>
      </c>
      <c r="G44" s="320">
        <v>100</v>
      </c>
      <c r="H44" s="320">
        <f>G44/F44*100</f>
        <v>100</v>
      </c>
      <c r="I44" s="317">
        <v>0</v>
      </c>
      <c r="J44" s="317">
        <v>0</v>
      </c>
      <c r="K44" s="204" t="e">
        <f>J44/I44</f>
        <v>#DIV/0!</v>
      </c>
      <c r="L44" s="204" t="s">
        <v>8</v>
      </c>
    </row>
    <row r="45" spans="1:12" ht="21" hidden="1" customHeight="1">
      <c r="A45" s="196"/>
      <c r="B45" s="310"/>
      <c r="C45" s="312"/>
      <c r="D45" s="386"/>
      <c r="E45" s="174"/>
      <c r="F45" s="321"/>
      <c r="G45" s="321"/>
      <c r="H45" s="321"/>
      <c r="I45" s="318"/>
      <c r="J45" s="318"/>
      <c r="K45" s="316"/>
      <c r="L45" s="316"/>
    </row>
    <row r="46" spans="1:12" ht="16.5" hidden="1" customHeight="1">
      <c r="A46" s="196"/>
      <c r="B46" s="310"/>
      <c r="C46" s="312"/>
      <c r="D46" s="386"/>
      <c r="E46" s="174"/>
      <c r="F46" s="321"/>
      <c r="G46" s="321"/>
      <c r="H46" s="321"/>
      <c r="I46" s="318"/>
      <c r="J46" s="318"/>
      <c r="K46" s="316"/>
      <c r="L46" s="316"/>
    </row>
    <row r="47" spans="1:12" ht="45.75" hidden="1" customHeight="1">
      <c r="A47" s="196"/>
      <c r="B47" s="310"/>
      <c r="C47" s="312"/>
      <c r="D47" s="386"/>
      <c r="E47" s="174"/>
      <c r="F47" s="321"/>
      <c r="G47" s="321"/>
      <c r="H47" s="321"/>
      <c r="I47" s="318"/>
      <c r="J47" s="318"/>
      <c r="K47" s="316"/>
      <c r="L47" s="316"/>
    </row>
    <row r="48" spans="1:12" ht="48" hidden="1" customHeight="1">
      <c r="A48" s="224"/>
      <c r="B48" s="313"/>
      <c r="C48" s="315"/>
      <c r="D48" s="386"/>
      <c r="E48" s="175"/>
      <c r="F48" s="322"/>
      <c r="G48" s="322"/>
      <c r="H48" s="322"/>
      <c r="I48" s="319"/>
      <c r="J48" s="319"/>
      <c r="K48" s="205"/>
      <c r="L48" s="205"/>
    </row>
    <row r="49" spans="1:13" ht="107" customHeight="1">
      <c r="A49" s="134" t="s">
        <v>265</v>
      </c>
      <c r="B49" s="323" t="s">
        <v>339</v>
      </c>
      <c r="C49" s="324"/>
      <c r="D49" s="133" t="s">
        <v>323</v>
      </c>
      <c r="E49" s="129" t="s">
        <v>139</v>
      </c>
      <c r="F49" s="140">
        <v>7</v>
      </c>
      <c r="G49" s="140">
        <v>7</v>
      </c>
      <c r="H49" s="140">
        <f>G49/F49*100</f>
        <v>100</v>
      </c>
      <c r="I49" s="137">
        <f>'ОТЧЁТ по МП'!O49</f>
        <v>10322628.48</v>
      </c>
      <c r="J49" s="137">
        <f>'ОТЧЁТ по МП'!P49</f>
        <v>10322628.48</v>
      </c>
      <c r="K49" s="136">
        <f>J49/I49*100</f>
        <v>100</v>
      </c>
      <c r="L49" s="136" t="s">
        <v>8</v>
      </c>
    </row>
    <row r="50" spans="1:13" ht="34.5" customHeight="1">
      <c r="A50" s="195" t="s">
        <v>266</v>
      </c>
      <c r="B50" s="170" t="s">
        <v>217</v>
      </c>
      <c r="C50" s="206"/>
      <c r="D50" s="241" t="s">
        <v>243</v>
      </c>
      <c r="E50" s="173" t="s">
        <v>5</v>
      </c>
      <c r="F50" s="320">
        <v>100</v>
      </c>
      <c r="G50" s="320">
        <v>100</v>
      </c>
      <c r="H50" s="320">
        <f>G50/F50*100</f>
        <v>100</v>
      </c>
      <c r="I50" s="390">
        <f>'ОТЧЁТ по МП'!O55</f>
        <v>1559755.15</v>
      </c>
      <c r="J50" s="317">
        <f>'ОТЧЁТ по МП'!P55</f>
        <v>845182.13</v>
      </c>
      <c r="K50" s="204">
        <f>J50/I50*100</f>
        <v>54.186846570117119</v>
      </c>
      <c r="L50" s="204" t="s">
        <v>8</v>
      </c>
      <c r="M50" s="7"/>
    </row>
    <row r="51" spans="1:13" ht="37.5" customHeight="1">
      <c r="A51" s="196"/>
      <c r="B51" s="171"/>
      <c r="C51" s="207"/>
      <c r="D51" s="242"/>
      <c r="E51" s="174"/>
      <c r="F51" s="321"/>
      <c r="G51" s="321"/>
      <c r="H51" s="321"/>
      <c r="I51" s="390"/>
      <c r="J51" s="318"/>
      <c r="K51" s="316"/>
      <c r="L51" s="316"/>
    </row>
    <row r="52" spans="1:13" ht="58.5" customHeight="1">
      <c r="A52" s="196"/>
      <c r="B52" s="171"/>
      <c r="C52" s="207"/>
      <c r="D52" s="242"/>
      <c r="E52" s="174"/>
      <c r="F52" s="321"/>
      <c r="G52" s="321"/>
      <c r="H52" s="321"/>
      <c r="I52" s="390"/>
      <c r="J52" s="318"/>
      <c r="K52" s="316"/>
      <c r="L52" s="316"/>
    </row>
    <row r="53" spans="1:13" ht="70" customHeight="1">
      <c r="A53" s="196"/>
      <c r="B53" s="171"/>
      <c r="C53" s="207"/>
      <c r="D53" s="242"/>
      <c r="E53" s="174"/>
      <c r="F53" s="321"/>
      <c r="G53" s="321"/>
      <c r="H53" s="321"/>
      <c r="I53" s="390"/>
      <c r="J53" s="318"/>
      <c r="K53" s="316"/>
      <c r="L53" s="316"/>
    </row>
    <row r="54" spans="1:13" ht="65.5" customHeight="1">
      <c r="A54" s="224"/>
      <c r="B54" s="172"/>
      <c r="C54" s="208"/>
      <c r="D54" s="243"/>
      <c r="E54" s="175"/>
      <c r="F54" s="322"/>
      <c r="G54" s="322"/>
      <c r="H54" s="322"/>
      <c r="I54" s="390"/>
      <c r="J54" s="319"/>
      <c r="K54" s="205"/>
      <c r="L54" s="205"/>
    </row>
    <row r="55" spans="1:13" ht="18.75" customHeight="1">
      <c r="A55" s="195" t="s">
        <v>267</v>
      </c>
      <c r="B55" s="170" t="s">
        <v>244</v>
      </c>
      <c r="C55" s="206"/>
      <c r="D55" s="241" t="s">
        <v>294</v>
      </c>
      <c r="E55" s="173" t="s">
        <v>25</v>
      </c>
      <c r="F55" s="320">
        <v>1497</v>
      </c>
      <c r="G55" s="320">
        <v>1497</v>
      </c>
      <c r="H55" s="320">
        <f>G55/F55*100</f>
        <v>100</v>
      </c>
      <c r="I55" s="317">
        <f>'ОТЧЁТ по МП'!M61</f>
        <v>17400000</v>
      </c>
      <c r="J55" s="317">
        <f>'ОТЧЁТ по МП'!N61</f>
        <v>17400000</v>
      </c>
      <c r="K55" s="204">
        <f>J55/I55*100</f>
        <v>100</v>
      </c>
      <c r="L55" s="204" t="s">
        <v>8</v>
      </c>
    </row>
    <row r="56" spans="1:13" ht="18" hidden="1" customHeight="1">
      <c r="A56" s="196"/>
      <c r="B56" s="171"/>
      <c r="C56" s="207"/>
      <c r="D56" s="242"/>
      <c r="E56" s="174"/>
      <c r="F56" s="321"/>
      <c r="G56" s="321"/>
      <c r="H56" s="321"/>
      <c r="I56" s="318"/>
      <c r="J56" s="318"/>
      <c r="K56" s="316"/>
      <c r="L56" s="316"/>
    </row>
    <row r="57" spans="1:13" ht="9" customHeight="1">
      <c r="A57" s="196"/>
      <c r="B57" s="171"/>
      <c r="C57" s="207"/>
      <c r="D57" s="242"/>
      <c r="E57" s="174"/>
      <c r="F57" s="321"/>
      <c r="G57" s="321"/>
      <c r="H57" s="321"/>
      <c r="I57" s="318"/>
      <c r="J57" s="318"/>
      <c r="K57" s="316"/>
      <c r="L57" s="316"/>
    </row>
    <row r="58" spans="1:13" ht="64.5" customHeight="1">
      <c r="A58" s="196"/>
      <c r="B58" s="171"/>
      <c r="C58" s="207"/>
      <c r="D58" s="242"/>
      <c r="E58" s="174"/>
      <c r="F58" s="321"/>
      <c r="G58" s="321"/>
      <c r="H58" s="321"/>
      <c r="I58" s="318"/>
      <c r="J58" s="318"/>
      <c r="K58" s="316"/>
      <c r="L58" s="316"/>
    </row>
    <row r="59" spans="1:13" ht="35.5" customHeight="1">
      <c r="A59" s="224"/>
      <c r="B59" s="172"/>
      <c r="C59" s="208"/>
      <c r="D59" s="243"/>
      <c r="E59" s="175"/>
      <c r="F59" s="322"/>
      <c r="G59" s="322"/>
      <c r="H59" s="322"/>
      <c r="I59" s="319"/>
      <c r="J59" s="319"/>
      <c r="K59" s="205"/>
      <c r="L59" s="205"/>
    </row>
    <row r="60" spans="1:13" ht="34.5" customHeight="1">
      <c r="A60" s="195" t="s">
        <v>268</v>
      </c>
      <c r="B60" s="170" t="s">
        <v>218</v>
      </c>
      <c r="C60" s="206"/>
      <c r="D60" s="241" t="s">
        <v>54</v>
      </c>
      <c r="E60" s="173" t="s">
        <v>5</v>
      </c>
      <c r="F60" s="320">
        <v>55</v>
      </c>
      <c r="G60" s="320">
        <v>55</v>
      </c>
      <c r="H60" s="320">
        <f>G60/F60*100</f>
        <v>100</v>
      </c>
      <c r="I60" s="317">
        <f>'ОТЧЁТ по МП'!O76</f>
        <v>893153.61</v>
      </c>
      <c r="J60" s="317">
        <f>'ОТЧЁТ по МП'!P76</f>
        <v>855317.51</v>
      </c>
      <c r="K60" s="204">
        <f>J60/I60*100</f>
        <v>95.763763413552127</v>
      </c>
      <c r="L60" s="204" t="s">
        <v>8</v>
      </c>
    </row>
    <row r="61" spans="1:13" ht="7.5" customHeight="1">
      <c r="A61" s="196"/>
      <c r="B61" s="171"/>
      <c r="C61" s="207"/>
      <c r="D61" s="242"/>
      <c r="E61" s="174"/>
      <c r="F61" s="321"/>
      <c r="G61" s="321"/>
      <c r="H61" s="321"/>
      <c r="I61" s="318"/>
      <c r="J61" s="318"/>
      <c r="K61" s="316"/>
      <c r="L61" s="316"/>
    </row>
    <row r="62" spans="1:13" ht="6" customHeight="1">
      <c r="A62" s="196"/>
      <c r="B62" s="171"/>
      <c r="C62" s="207"/>
      <c r="D62" s="242"/>
      <c r="E62" s="174"/>
      <c r="F62" s="321"/>
      <c r="G62" s="321"/>
      <c r="H62" s="321"/>
      <c r="I62" s="318"/>
      <c r="J62" s="318"/>
      <c r="K62" s="316"/>
      <c r="L62" s="316"/>
    </row>
    <row r="63" spans="1:13" ht="19.5" customHeight="1">
      <c r="A63" s="196"/>
      <c r="B63" s="171"/>
      <c r="C63" s="207"/>
      <c r="D63" s="242"/>
      <c r="E63" s="174"/>
      <c r="F63" s="321"/>
      <c r="G63" s="321"/>
      <c r="H63" s="321"/>
      <c r="I63" s="318"/>
      <c r="J63" s="318"/>
      <c r="K63" s="316"/>
      <c r="L63" s="316"/>
    </row>
    <row r="64" spans="1:13" ht="14.25" customHeight="1">
      <c r="A64" s="224"/>
      <c r="B64" s="172"/>
      <c r="C64" s="208"/>
      <c r="D64" s="243"/>
      <c r="E64" s="175"/>
      <c r="F64" s="322"/>
      <c r="G64" s="322"/>
      <c r="H64" s="322"/>
      <c r="I64" s="319"/>
      <c r="J64" s="319"/>
      <c r="K64" s="205"/>
      <c r="L64" s="205"/>
    </row>
    <row r="65" spans="1:12" ht="34.5" customHeight="1">
      <c r="A65" s="195" t="s">
        <v>269</v>
      </c>
      <c r="B65" s="170" t="s">
        <v>146</v>
      </c>
      <c r="C65" s="206"/>
      <c r="D65" s="241" t="s">
        <v>107</v>
      </c>
      <c r="E65" s="173" t="s">
        <v>5</v>
      </c>
      <c r="F65" s="320">
        <v>100</v>
      </c>
      <c r="G65" s="320">
        <v>100</v>
      </c>
      <c r="H65" s="320">
        <f>G65/F65*100</f>
        <v>100</v>
      </c>
      <c r="I65" s="317">
        <f>'ОТЧЁТ по МП'!O81</f>
        <v>7008980</v>
      </c>
      <c r="J65" s="317">
        <f>'ОТЧЁТ по МП'!P81</f>
        <v>7008980</v>
      </c>
      <c r="K65" s="204">
        <f>J65/I65*100</f>
        <v>100</v>
      </c>
      <c r="L65" s="204" t="s">
        <v>8</v>
      </c>
    </row>
    <row r="66" spans="1:12" ht="21.75" customHeight="1">
      <c r="A66" s="196"/>
      <c r="B66" s="171"/>
      <c r="C66" s="207"/>
      <c r="D66" s="242"/>
      <c r="E66" s="174"/>
      <c r="F66" s="321"/>
      <c r="G66" s="321"/>
      <c r="H66" s="321"/>
      <c r="I66" s="318"/>
      <c r="J66" s="318"/>
      <c r="K66" s="316"/>
      <c r="L66" s="316"/>
    </row>
    <row r="67" spans="1:12" ht="34.5" customHeight="1">
      <c r="A67" s="196"/>
      <c r="B67" s="171"/>
      <c r="C67" s="207"/>
      <c r="D67" s="242"/>
      <c r="E67" s="174"/>
      <c r="F67" s="321"/>
      <c r="G67" s="321"/>
      <c r="H67" s="321"/>
      <c r="I67" s="318"/>
      <c r="J67" s="318"/>
      <c r="K67" s="316"/>
      <c r="L67" s="316"/>
    </row>
    <row r="68" spans="1:12" ht="12" customHeight="1">
      <c r="A68" s="196"/>
      <c r="B68" s="171"/>
      <c r="C68" s="207"/>
      <c r="D68" s="242"/>
      <c r="E68" s="174"/>
      <c r="F68" s="321"/>
      <c r="G68" s="321"/>
      <c r="H68" s="321"/>
      <c r="I68" s="318"/>
      <c r="J68" s="318"/>
      <c r="K68" s="316"/>
      <c r="L68" s="316"/>
    </row>
    <row r="69" spans="1:12" ht="10.5" customHeight="1">
      <c r="A69" s="224"/>
      <c r="B69" s="172"/>
      <c r="C69" s="208"/>
      <c r="D69" s="243"/>
      <c r="E69" s="175"/>
      <c r="F69" s="322"/>
      <c r="G69" s="322"/>
      <c r="H69" s="322"/>
      <c r="I69" s="319"/>
      <c r="J69" s="319"/>
      <c r="K69" s="205"/>
      <c r="L69" s="205"/>
    </row>
    <row r="70" spans="1:12" ht="34.5" customHeight="1">
      <c r="A70" s="195" t="s">
        <v>270</v>
      </c>
      <c r="B70" s="170" t="s">
        <v>147</v>
      </c>
      <c r="C70" s="206"/>
      <c r="D70" s="241" t="s">
        <v>64</v>
      </c>
      <c r="E70" s="169" t="s">
        <v>5</v>
      </c>
      <c r="F70" s="320">
        <v>155</v>
      </c>
      <c r="G70" s="320">
        <v>155</v>
      </c>
      <c r="H70" s="320">
        <f>G70/F70*100</f>
        <v>100</v>
      </c>
      <c r="I70" s="317">
        <f>'ОТЧЁТ по МП'!O86</f>
        <v>1001568</v>
      </c>
      <c r="J70" s="317">
        <v>1001568</v>
      </c>
      <c r="K70" s="204">
        <f>J70/I70*100</f>
        <v>100</v>
      </c>
      <c r="L70" s="204" t="s">
        <v>8</v>
      </c>
    </row>
    <row r="71" spans="1:12" ht="17.25" customHeight="1">
      <c r="A71" s="196"/>
      <c r="B71" s="171"/>
      <c r="C71" s="207"/>
      <c r="D71" s="242"/>
      <c r="E71" s="169"/>
      <c r="F71" s="321"/>
      <c r="G71" s="321"/>
      <c r="H71" s="321"/>
      <c r="I71" s="318"/>
      <c r="J71" s="318"/>
      <c r="K71" s="316"/>
      <c r="L71" s="316"/>
    </row>
    <row r="72" spans="1:12" ht="1.5" customHeight="1">
      <c r="A72" s="196"/>
      <c r="B72" s="171"/>
      <c r="C72" s="207"/>
      <c r="D72" s="242"/>
      <c r="E72" s="169"/>
      <c r="F72" s="321"/>
      <c r="G72" s="321"/>
      <c r="H72" s="321"/>
      <c r="I72" s="318"/>
      <c r="J72" s="318"/>
      <c r="K72" s="316"/>
      <c r="L72" s="316"/>
    </row>
    <row r="73" spans="1:12" ht="9" customHeight="1">
      <c r="A73" s="196"/>
      <c r="B73" s="171"/>
      <c r="C73" s="207"/>
      <c r="D73" s="242"/>
      <c r="E73" s="169"/>
      <c r="F73" s="321"/>
      <c r="G73" s="321"/>
      <c r="H73" s="321"/>
      <c r="I73" s="318"/>
      <c r="J73" s="318"/>
      <c r="K73" s="316"/>
      <c r="L73" s="316"/>
    </row>
    <row r="74" spans="1:12" ht="4.5" hidden="1" customHeight="1">
      <c r="A74" s="224"/>
      <c r="B74" s="172"/>
      <c r="C74" s="208"/>
      <c r="D74" s="243"/>
      <c r="E74" s="169"/>
      <c r="F74" s="322"/>
      <c r="G74" s="322"/>
      <c r="H74" s="322"/>
      <c r="I74" s="319"/>
      <c r="J74" s="319"/>
      <c r="K74" s="205"/>
      <c r="L74" s="205"/>
    </row>
    <row r="75" spans="1:12" ht="34.5" customHeight="1">
      <c r="A75" s="195" t="s">
        <v>271</v>
      </c>
      <c r="B75" s="170" t="s">
        <v>148</v>
      </c>
      <c r="C75" s="206"/>
      <c r="D75" s="241" t="s">
        <v>82</v>
      </c>
      <c r="E75" s="169" t="s">
        <v>25</v>
      </c>
      <c r="F75" s="320">
        <v>1570</v>
      </c>
      <c r="G75" s="320">
        <v>1570</v>
      </c>
      <c r="H75" s="320">
        <f>G75/F75*100</f>
        <v>100</v>
      </c>
      <c r="I75" s="317">
        <f>'ОТЧЁТ по МП'!O91</f>
        <v>3866036.59</v>
      </c>
      <c r="J75" s="317">
        <f>'ОТЧЁТ по МП'!P91</f>
        <v>3864703.4</v>
      </c>
      <c r="K75" s="204">
        <f>J75/I75*100</f>
        <v>99.965515328968991</v>
      </c>
      <c r="L75" s="204" t="s">
        <v>8</v>
      </c>
    </row>
    <row r="76" spans="1:12" ht="9" customHeight="1">
      <c r="A76" s="196"/>
      <c r="B76" s="171"/>
      <c r="C76" s="207"/>
      <c r="D76" s="242"/>
      <c r="E76" s="169"/>
      <c r="F76" s="321"/>
      <c r="G76" s="321"/>
      <c r="H76" s="321"/>
      <c r="I76" s="318"/>
      <c r="J76" s="318"/>
      <c r="K76" s="316"/>
      <c r="L76" s="316"/>
    </row>
    <row r="77" spans="1:12" ht="15" customHeight="1">
      <c r="A77" s="196"/>
      <c r="B77" s="171"/>
      <c r="C77" s="207"/>
      <c r="D77" s="242"/>
      <c r="E77" s="169"/>
      <c r="F77" s="321"/>
      <c r="G77" s="321"/>
      <c r="H77" s="321"/>
      <c r="I77" s="318"/>
      <c r="J77" s="318"/>
      <c r="K77" s="316"/>
      <c r="L77" s="316"/>
    </row>
    <row r="78" spans="1:12" ht="14.25" hidden="1" customHeight="1">
      <c r="A78" s="196"/>
      <c r="B78" s="171"/>
      <c r="C78" s="207"/>
      <c r="D78" s="242"/>
      <c r="E78" s="169"/>
      <c r="F78" s="321"/>
      <c r="G78" s="321"/>
      <c r="H78" s="321"/>
      <c r="I78" s="318"/>
      <c r="J78" s="318"/>
      <c r="K78" s="316"/>
      <c r="L78" s="316"/>
    </row>
    <row r="79" spans="1:12" ht="4.5" customHeight="1">
      <c r="A79" s="224"/>
      <c r="B79" s="172"/>
      <c r="C79" s="208"/>
      <c r="D79" s="243"/>
      <c r="E79" s="169"/>
      <c r="F79" s="322"/>
      <c r="G79" s="322"/>
      <c r="H79" s="322"/>
      <c r="I79" s="319"/>
      <c r="J79" s="319"/>
      <c r="K79" s="205"/>
      <c r="L79" s="205"/>
    </row>
    <row r="80" spans="1:12" ht="34.5" customHeight="1">
      <c r="A80" s="195" t="s">
        <v>272</v>
      </c>
      <c r="B80" s="170" t="s">
        <v>219</v>
      </c>
      <c r="C80" s="206"/>
      <c r="D80" s="241" t="s">
        <v>89</v>
      </c>
      <c r="E80" s="169" t="s">
        <v>5</v>
      </c>
      <c r="F80" s="320">
        <v>100</v>
      </c>
      <c r="G80" s="320">
        <v>100</v>
      </c>
      <c r="H80" s="320">
        <f>G80/F80*100</f>
        <v>100</v>
      </c>
      <c r="I80" s="317">
        <f>'ОТЧЁТ по МП'!O96</f>
        <v>458808520</v>
      </c>
      <c r="J80" s="317">
        <f>'ОТЧЁТ по МП'!P96</f>
        <v>458724342.60000002</v>
      </c>
      <c r="K80" s="204">
        <f>J80/I80*100</f>
        <v>99.98165304340904</v>
      </c>
      <c r="L80" s="204" t="s">
        <v>8</v>
      </c>
    </row>
    <row r="81" spans="1:12" ht="10.5" customHeight="1">
      <c r="A81" s="196"/>
      <c r="B81" s="171"/>
      <c r="C81" s="207"/>
      <c r="D81" s="242"/>
      <c r="E81" s="169"/>
      <c r="F81" s="321"/>
      <c r="G81" s="321"/>
      <c r="H81" s="321"/>
      <c r="I81" s="318"/>
      <c r="J81" s="318"/>
      <c r="K81" s="316"/>
      <c r="L81" s="316"/>
    </row>
    <row r="82" spans="1:12" ht="15" customHeight="1">
      <c r="A82" s="196"/>
      <c r="B82" s="171"/>
      <c r="C82" s="207"/>
      <c r="D82" s="242"/>
      <c r="E82" s="169"/>
      <c r="F82" s="321"/>
      <c r="G82" s="321"/>
      <c r="H82" s="321"/>
      <c r="I82" s="318"/>
      <c r="J82" s="318"/>
      <c r="K82" s="316"/>
      <c r="L82" s="316"/>
    </row>
    <row r="83" spans="1:12" ht="43.5" customHeight="1">
      <c r="A83" s="196"/>
      <c r="B83" s="171"/>
      <c r="C83" s="207"/>
      <c r="D83" s="242"/>
      <c r="E83" s="169"/>
      <c r="F83" s="321"/>
      <c r="G83" s="321"/>
      <c r="H83" s="321"/>
      <c r="I83" s="318"/>
      <c r="J83" s="318"/>
      <c r="K83" s="316"/>
      <c r="L83" s="316"/>
    </row>
    <row r="84" spans="1:12" ht="29.25" customHeight="1">
      <c r="A84" s="224"/>
      <c r="B84" s="172"/>
      <c r="C84" s="208"/>
      <c r="D84" s="243"/>
      <c r="E84" s="169"/>
      <c r="F84" s="322"/>
      <c r="G84" s="322"/>
      <c r="H84" s="322"/>
      <c r="I84" s="319"/>
      <c r="J84" s="319"/>
      <c r="K84" s="205"/>
      <c r="L84" s="205"/>
    </row>
    <row r="85" spans="1:12" ht="39.75" customHeight="1">
      <c r="A85" s="195" t="s">
        <v>273</v>
      </c>
      <c r="B85" s="170" t="s">
        <v>220</v>
      </c>
      <c r="C85" s="206"/>
      <c r="D85" s="241" t="s">
        <v>74</v>
      </c>
      <c r="E85" s="169" t="s">
        <v>5</v>
      </c>
      <c r="F85" s="320">
        <v>100</v>
      </c>
      <c r="G85" s="320">
        <v>100</v>
      </c>
      <c r="H85" s="320">
        <f>G85/F85*100</f>
        <v>100</v>
      </c>
      <c r="I85" s="317">
        <f>'ОТЧЁТ по МП'!O101</f>
        <v>729526</v>
      </c>
      <c r="J85" s="317">
        <f>'ОТЧЁТ по МП'!P101</f>
        <v>611043.27</v>
      </c>
      <c r="K85" s="204">
        <f>J85/I85*100</f>
        <v>83.758943478368153</v>
      </c>
      <c r="L85" s="204" t="s">
        <v>8</v>
      </c>
    </row>
    <row r="86" spans="1:12" ht="11.25" customHeight="1">
      <c r="A86" s="196"/>
      <c r="B86" s="171"/>
      <c r="C86" s="207"/>
      <c r="D86" s="242"/>
      <c r="E86" s="169"/>
      <c r="F86" s="321"/>
      <c r="G86" s="321"/>
      <c r="H86" s="321"/>
      <c r="I86" s="318"/>
      <c r="J86" s="318"/>
      <c r="K86" s="316"/>
      <c r="L86" s="316"/>
    </row>
    <row r="87" spans="1:12" ht="18.75" customHeight="1">
      <c r="A87" s="196"/>
      <c r="B87" s="171"/>
      <c r="C87" s="207"/>
      <c r="D87" s="242"/>
      <c r="E87" s="169"/>
      <c r="F87" s="321"/>
      <c r="G87" s="321"/>
      <c r="H87" s="321"/>
      <c r="I87" s="318"/>
      <c r="J87" s="318"/>
      <c r="K87" s="316"/>
      <c r="L87" s="316"/>
    </row>
    <row r="88" spans="1:12" ht="56.25" customHeight="1">
      <c r="A88" s="196"/>
      <c r="B88" s="171"/>
      <c r="C88" s="207"/>
      <c r="D88" s="242"/>
      <c r="E88" s="169"/>
      <c r="F88" s="321"/>
      <c r="G88" s="321"/>
      <c r="H88" s="321"/>
      <c r="I88" s="318"/>
      <c r="J88" s="318"/>
      <c r="K88" s="316"/>
      <c r="L88" s="316"/>
    </row>
    <row r="89" spans="1:12" ht="18.5" customHeight="1">
      <c r="A89" s="224"/>
      <c r="B89" s="172"/>
      <c r="C89" s="208"/>
      <c r="D89" s="243"/>
      <c r="E89" s="169"/>
      <c r="F89" s="322"/>
      <c r="G89" s="322"/>
      <c r="H89" s="322"/>
      <c r="I89" s="319"/>
      <c r="J89" s="319"/>
      <c r="K89" s="205"/>
      <c r="L89" s="205"/>
    </row>
    <row r="90" spans="1:12" ht="39.75" customHeight="1">
      <c r="A90" s="195" t="s">
        <v>274</v>
      </c>
      <c r="B90" s="170" t="s">
        <v>221</v>
      </c>
      <c r="C90" s="206"/>
      <c r="D90" s="241" t="s">
        <v>136</v>
      </c>
      <c r="E90" s="169" t="s">
        <v>5</v>
      </c>
      <c r="F90" s="320">
        <v>100</v>
      </c>
      <c r="G90" s="320">
        <v>100</v>
      </c>
      <c r="H90" s="320">
        <f>G90/F90*100</f>
        <v>100</v>
      </c>
      <c r="I90" s="317">
        <f>'ОТЧЁТ по МП'!O106</f>
        <v>26495380.669999998</v>
      </c>
      <c r="J90" s="317">
        <f>'ОТЧЁТ по МП'!P106</f>
        <v>26304181.600000001</v>
      </c>
      <c r="K90" s="204">
        <f>J90/I90*100</f>
        <v>99.27836828471581</v>
      </c>
      <c r="L90" s="204" t="s">
        <v>8</v>
      </c>
    </row>
    <row r="91" spans="1:12" ht="3.75" customHeight="1">
      <c r="A91" s="196"/>
      <c r="B91" s="171"/>
      <c r="C91" s="207"/>
      <c r="D91" s="242"/>
      <c r="E91" s="169"/>
      <c r="F91" s="321"/>
      <c r="G91" s="321"/>
      <c r="H91" s="321"/>
      <c r="I91" s="318"/>
      <c r="J91" s="318"/>
      <c r="K91" s="316"/>
      <c r="L91" s="316"/>
    </row>
    <row r="92" spans="1:12" ht="14.25" customHeight="1">
      <c r="A92" s="196"/>
      <c r="B92" s="171"/>
      <c r="C92" s="207"/>
      <c r="D92" s="242"/>
      <c r="E92" s="169"/>
      <c r="F92" s="321"/>
      <c r="G92" s="321"/>
      <c r="H92" s="321"/>
      <c r="I92" s="318"/>
      <c r="J92" s="318"/>
      <c r="K92" s="316"/>
      <c r="L92" s="316"/>
    </row>
    <row r="93" spans="1:12" ht="39.75" customHeight="1">
      <c r="A93" s="196"/>
      <c r="B93" s="171"/>
      <c r="C93" s="207"/>
      <c r="D93" s="242"/>
      <c r="E93" s="169"/>
      <c r="F93" s="321"/>
      <c r="G93" s="321"/>
      <c r="H93" s="321"/>
      <c r="I93" s="318"/>
      <c r="J93" s="318"/>
      <c r="K93" s="316"/>
      <c r="L93" s="316"/>
    </row>
    <row r="94" spans="1:12" ht="25" customHeight="1">
      <c r="A94" s="224"/>
      <c r="B94" s="172"/>
      <c r="C94" s="208"/>
      <c r="D94" s="243"/>
      <c r="E94" s="169"/>
      <c r="F94" s="322"/>
      <c r="G94" s="322"/>
      <c r="H94" s="322"/>
      <c r="I94" s="319"/>
      <c r="J94" s="319"/>
      <c r="K94" s="205"/>
      <c r="L94" s="205"/>
    </row>
    <row r="95" spans="1:12" ht="30" customHeight="1">
      <c r="A95" s="195" t="s">
        <v>275</v>
      </c>
      <c r="B95" s="170" t="s">
        <v>149</v>
      </c>
      <c r="C95" s="206"/>
      <c r="D95" s="241" t="s">
        <v>92</v>
      </c>
      <c r="E95" s="169" t="s">
        <v>5</v>
      </c>
      <c r="F95" s="320">
        <v>100</v>
      </c>
      <c r="G95" s="320">
        <v>100</v>
      </c>
      <c r="H95" s="320">
        <f>G95/F95*100</f>
        <v>100</v>
      </c>
      <c r="I95" s="317">
        <f>'ОТЧЁТ по МП'!O111</f>
        <v>1247700</v>
      </c>
      <c r="J95" s="317">
        <f>'ОТЧЁТ по МП'!P111</f>
        <v>1069560.93</v>
      </c>
      <c r="K95" s="204">
        <f>J95/I95*100</f>
        <v>85.722603991344073</v>
      </c>
      <c r="L95" s="204" t="s">
        <v>8</v>
      </c>
    </row>
    <row r="96" spans="1:12" ht="9.75" customHeight="1">
      <c r="A96" s="196"/>
      <c r="B96" s="171"/>
      <c r="C96" s="207"/>
      <c r="D96" s="242"/>
      <c r="E96" s="169"/>
      <c r="F96" s="321"/>
      <c r="G96" s="321"/>
      <c r="H96" s="321"/>
      <c r="I96" s="318"/>
      <c r="J96" s="318"/>
      <c r="K96" s="316"/>
      <c r="L96" s="316"/>
    </row>
    <row r="97" spans="1:12" ht="11.25" customHeight="1">
      <c r="A97" s="196"/>
      <c r="B97" s="171"/>
      <c r="C97" s="207"/>
      <c r="D97" s="242"/>
      <c r="E97" s="169"/>
      <c r="F97" s="321"/>
      <c r="G97" s="321"/>
      <c r="H97" s="321"/>
      <c r="I97" s="318"/>
      <c r="J97" s="318"/>
      <c r="K97" s="316"/>
      <c r="L97" s="316"/>
    </row>
    <row r="98" spans="1:12" ht="10.5" customHeight="1">
      <c r="A98" s="196"/>
      <c r="B98" s="171"/>
      <c r="C98" s="207"/>
      <c r="D98" s="242"/>
      <c r="E98" s="169"/>
      <c r="F98" s="321"/>
      <c r="G98" s="321"/>
      <c r="H98" s="321"/>
      <c r="I98" s="318"/>
      <c r="J98" s="318"/>
      <c r="K98" s="316"/>
      <c r="L98" s="316"/>
    </row>
    <row r="99" spans="1:12" ht="15.75" customHeight="1">
      <c r="A99" s="224"/>
      <c r="B99" s="172"/>
      <c r="C99" s="208"/>
      <c r="D99" s="243"/>
      <c r="E99" s="169"/>
      <c r="F99" s="322"/>
      <c r="G99" s="322"/>
      <c r="H99" s="322"/>
      <c r="I99" s="319"/>
      <c r="J99" s="319"/>
      <c r="K99" s="205"/>
      <c r="L99" s="205"/>
    </row>
    <row r="100" spans="1:12" ht="23.25" customHeight="1">
      <c r="A100" s="195" t="s">
        <v>276</v>
      </c>
      <c r="B100" s="170" t="s">
        <v>222</v>
      </c>
      <c r="C100" s="206"/>
      <c r="D100" s="241" t="s">
        <v>93</v>
      </c>
      <c r="E100" s="169" t="s">
        <v>5</v>
      </c>
      <c r="F100" s="320">
        <v>100</v>
      </c>
      <c r="G100" s="320">
        <v>100</v>
      </c>
      <c r="H100" s="320">
        <f>G100/F100*100</f>
        <v>100</v>
      </c>
      <c r="I100" s="317">
        <f>'ОТЧЁТ по МП'!O116</f>
        <v>1100000</v>
      </c>
      <c r="J100" s="317">
        <f>'ОТЧЁТ по МП'!P116</f>
        <v>1059300</v>
      </c>
      <c r="K100" s="204">
        <f>J100/I100*100</f>
        <v>96.3</v>
      </c>
      <c r="L100" s="204" t="s">
        <v>8</v>
      </c>
    </row>
    <row r="101" spans="1:12" ht="13.5" customHeight="1">
      <c r="A101" s="196"/>
      <c r="B101" s="171"/>
      <c r="C101" s="207"/>
      <c r="D101" s="242"/>
      <c r="E101" s="169"/>
      <c r="F101" s="321"/>
      <c r="G101" s="321"/>
      <c r="H101" s="321"/>
      <c r="I101" s="318"/>
      <c r="J101" s="318"/>
      <c r="K101" s="316"/>
      <c r="L101" s="316"/>
    </row>
    <row r="102" spans="1:12" ht="39.75" customHeight="1">
      <c r="A102" s="196"/>
      <c r="B102" s="171"/>
      <c r="C102" s="207"/>
      <c r="D102" s="242"/>
      <c r="E102" s="169"/>
      <c r="F102" s="321"/>
      <c r="G102" s="321"/>
      <c r="H102" s="321"/>
      <c r="I102" s="318"/>
      <c r="J102" s="318"/>
      <c r="K102" s="316"/>
      <c r="L102" s="316"/>
    </row>
    <row r="103" spans="1:12" ht="48" customHeight="1">
      <c r="A103" s="196"/>
      <c r="B103" s="171"/>
      <c r="C103" s="207"/>
      <c r="D103" s="242"/>
      <c r="E103" s="169"/>
      <c r="F103" s="321"/>
      <c r="G103" s="321"/>
      <c r="H103" s="321"/>
      <c r="I103" s="318"/>
      <c r="J103" s="318"/>
      <c r="K103" s="316"/>
      <c r="L103" s="316"/>
    </row>
    <row r="104" spans="1:12" ht="24" hidden="1" customHeight="1">
      <c r="A104" s="224"/>
      <c r="B104" s="172"/>
      <c r="C104" s="208"/>
      <c r="D104" s="243"/>
      <c r="E104" s="169"/>
      <c r="F104" s="322"/>
      <c r="G104" s="322"/>
      <c r="H104" s="322"/>
      <c r="I104" s="319"/>
      <c r="J104" s="319"/>
      <c r="K104" s="205"/>
      <c r="L104" s="205"/>
    </row>
    <row r="105" spans="1:12" ht="39.75" customHeight="1">
      <c r="A105" s="195" t="s">
        <v>277</v>
      </c>
      <c r="B105" s="170" t="s">
        <v>206</v>
      </c>
      <c r="C105" s="206"/>
      <c r="D105" s="241" t="s">
        <v>95</v>
      </c>
      <c r="E105" s="169" t="s">
        <v>5</v>
      </c>
      <c r="F105" s="320">
        <v>100</v>
      </c>
      <c r="G105" s="320">
        <v>100</v>
      </c>
      <c r="H105" s="320">
        <f>G105/F105*100</f>
        <v>100</v>
      </c>
      <c r="I105" s="317">
        <f>'ОТЧЁТ по МП'!O121</f>
        <v>41600693</v>
      </c>
      <c r="J105" s="317">
        <f>'ОТЧЁТ по МП'!P121</f>
        <v>41600693</v>
      </c>
      <c r="K105" s="204">
        <f>J105/I105*100</f>
        <v>100</v>
      </c>
      <c r="L105" s="204" t="s">
        <v>8</v>
      </c>
    </row>
    <row r="106" spans="1:12" ht="28.5" customHeight="1">
      <c r="A106" s="196"/>
      <c r="B106" s="171"/>
      <c r="C106" s="207"/>
      <c r="D106" s="242"/>
      <c r="E106" s="169"/>
      <c r="F106" s="321"/>
      <c r="G106" s="321"/>
      <c r="H106" s="321"/>
      <c r="I106" s="318"/>
      <c r="J106" s="318"/>
      <c r="K106" s="316"/>
      <c r="L106" s="316"/>
    </row>
    <row r="107" spans="1:12" ht="14.25" customHeight="1">
      <c r="A107" s="196"/>
      <c r="B107" s="171"/>
      <c r="C107" s="207"/>
      <c r="D107" s="242"/>
      <c r="E107" s="169"/>
      <c r="F107" s="321"/>
      <c r="G107" s="321"/>
      <c r="H107" s="321"/>
      <c r="I107" s="318"/>
      <c r="J107" s="318"/>
      <c r="K107" s="316"/>
      <c r="L107" s="316"/>
    </row>
    <row r="108" spans="1:12" ht="18.5" customHeight="1">
      <c r="A108" s="196"/>
      <c r="B108" s="171"/>
      <c r="C108" s="207"/>
      <c r="D108" s="242"/>
      <c r="E108" s="169"/>
      <c r="F108" s="321"/>
      <c r="G108" s="321"/>
      <c r="H108" s="321"/>
      <c r="I108" s="318"/>
      <c r="J108" s="318"/>
      <c r="K108" s="316"/>
      <c r="L108" s="316"/>
    </row>
    <row r="109" spans="1:12" ht="11.25" customHeight="1">
      <c r="A109" s="224"/>
      <c r="B109" s="172"/>
      <c r="C109" s="208"/>
      <c r="D109" s="243"/>
      <c r="E109" s="169"/>
      <c r="F109" s="322"/>
      <c r="G109" s="322"/>
      <c r="H109" s="322"/>
      <c r="I109" s="319"/>
      <c r="J109" s="319"/>
      <c r="K109" s="205"/>
      <c r="L109" s="205"/>
    </row>
    <row r="110" spans="1:12" ht="21" customHeight="1">
      <c r="A110" s="195" t="s">
        <v>278</v>
      </c>
      <c r="B110" s="377" t="s">
        <v>150</v>
      </c>
      <c r="C110" s="378"/>
      <c r="D110" s="241" t="s">
        <v>137</v>
      </c>
      <c r="E110" s="169" t="s">
        <v>5</v>
      </c>
      <c r="F110" s="320">
        <v>100</v>
      </c>
      <c r="G110" s="320">
        <v>100</v>
      </c>
      <c r="H110" s="320">
        <f>G110/F110*100</f>
        <v>100</v>
      </c>
      <c r="I110" s="317">
        <f>'ОТЧЁТ по МП'!O131</f>
        <v>4041000</v>
      </c>
      <c r="J110" s="317">
        <v>4041000</v>
      </c>
      <c r="K110" s="204">
        <f>J110/I110*100</f>
        <v>100</v>
      </c>
      <c r="L110" s="204" t="s">
        <v>8</v>
      </c>
    </row>
    <row r="111" spans="1:12" ht="24.75" customHeight="1">
      <c r="A111" s="196"/>
      <c r="B111" s="379"/>
      <c r="C111" s="380"/>
      <c r="D111" s="242"/>
      <c r="E111" s="169"/>
      <c r="F111" s="321"/>
      <c r="G111" s="321"/>
      <c r="H111" s="321"/>
      <c r="I111" s="318"/>
      <c r="J111" s="318"/>
      <c r="K111" s="316"/>
      <c r="L111" s="316"/>
    </row>
    <row r="112" spans="1:12" ht="23.5" customHeight="1">
      <c r="A112" s="196"/>
      <c r="B112" s="379"/>
      <c r="C112" s="380"/>
      <c r="D112" s="242"/>
      <c r="E112" s="169"/>
      <c r="F112" s="321"/>
      <c r="G112" s="321"/>
      <c r="H112" s="321"/>
      <c r="I112" s="318"/>
      <c r="J112" s="318"/>
      <c r="K112" s="316"/>
      <c r="L112" s="316"/>
    </row>
    <row r="113" spans="1:12" ht="24.75" customHeight="1">
      <c r="A113" s="196"/>
      <c r="B113" s="379"/>
      <c r="C113" s="380"/>
      <c r="D113" s="242"/>
      <c r="E113" s="169"/>
      <c r="F113" s="321"/>
      <c r="G113" s="321"/>
      <c r="H113" s="321"/>
      <c r="I113" s="318"/>
      <c r="J113" s="318"/>
      <c r="K113" s="316"/>
      <c r="L113" s="316"/>
    </row>
    <row r="114" spans="1:12" ht="9.75" hidden="1" customHeight="1">
      <c r="A114" s="224"/>
      <c r="B114" s="381"/>
      <c r="C114" s="382"/>
      <c r="D114" s="243"/>
      <c r="E114" s="169"/>
      <c r="F114" s="322"/>
      <c r="G114" s="322"/>
      <c r="H114" s="322"/>
      <c r="I114" s="319"/>
      <c r="J114" s="319"/>
      <c r="K114" s="205"/>
      <c r="L114" s="205"/>
    </row>
    <row r="115" spans="1:12" ht="41.5" customHeight="1">
      <c r="A115" s="195" t="s">
        <v>279</v>
      </c>
      <c r="B115" s="170" t="s">
        <v>328</v>
      </c>
      <c r="C115" s="206"/>
      <c r="D115" s="241" t="s">
        <v>329</v>
      </c>
      <c r="E115" s="173" t="s">
        <v>5</v>
      </c>
      <c r="F115" s="320">
        <v>100</v>
      </c>
      <c r="G115" s="320">
        <v>100</v>
      </c>
      <c r="H115" s="320">
        <f>G115/F115*100</f>
        <v>100</v>
      </c>
      <c r="I115" s="317">
        <f>'ОТЧЁТ по МП'!O166</f>
        <v>779089.86</v>
      </c>
      <c r="J115" s="317">
        <f>'ОТЧЁТ по МП'!P166</f>
        <v>778369.63</v>
      </c>
      <c r="K115" s="204">
        <f>J115/I115*100</f>
        <v>99.90755495136338</v>
      </c>
      <c r="L115" s="204" t="s">
        <v>8</v>
      </c>
    </row>
    <row r="116" spans="1:12" ht="32.5" customHeight="1">
      <c r="A116" s="196"/>
      <c r="B116" s="171"/>
      <c r="C116" s="207"/>
      <c r="D116" s="242"/>
      <c r="E116" s="174"/>
      <c r="F116" s="321"/>
      <c r="G116" s="321"/>
      <c r="H116" s="321"/>
      <c r="I116" s="318"/>
      <c r="J116" s="318"/>
      <c r="K116" s="316"/>
      <c r="L116" s="316"/>
    </row>
    <row r="117" spans="1:12" ht="38" customHeight="1">
      <c r="A117" s="196"/>
      <c r="B117" s="171"/>
      <c r="C117" s="207"/>
      <c r="D117" s="242"/>
      <c r="E117" s="174"/>
      <c r="F117" s="321"/>
      <c r="G117" s="321"/>
      <c r="H117" s="321"/>
      <c r="I117" s="318"/>
      <c r="J117" s="318"/>
      <c r="K117" s="316"/>
      <c r="L117" s="316"/>
    </row>
    <row r="118" spans="1:12" ht="19" customHeight="1">
      <c r="A118" s="196"/>
      <c r="B118" s="171"/>
      <c r="C118" s="207"/>
      <c r="D118" s="242"/>
      <c r="E118" s="174"/>
      <c r="F118" s="321"/>
      <c r="G118" s="321"/>
      <c r="H118" s="321"/>
      <c r="I118" s="318"/>
      <c r="J118" s="318"/>
      <c r="K118" s="316"/>
      <c r="L118" s="316"/>
    </row>
    <row r="119" spans="1:12" ht="76" customHeight="1">
      <c r="A119" s="224"/>
      <c r="B119" s="172"/>
      <c r="C119" s="208"/>
      <c r="D119" s="243"/>
      <c r="E119" s="175"/>
      <c r="F119" s="322"/>
      <c r="G119" s="322"/>
      <c r="H119" s="322"/>
      <c r="I119" s="319"/>
      <c r="J119" s="319"/>
      <c r="K119" s="205"/>
      <c r="L119" s="205"/>
    </row>
    <row r="120" spans="1:12" ht="86.5" customHeight="1">
      <c r="A120" s="70" t="s">
        <v>280</v>
      </c>
      <c r="B120" s="288" t="s">
        <v>263</v>
      </c>
      <c r="C120" s="288"/>
      <c r="D120" s="111" t="s">
        <v>246</v>
      </c>
      <c r="E120" s="31" t="s">
        <v>25</v>
      </c>
      <c r="F120" s="83">
        <v>1495</v>
      </c>
      <c r="G120" s="85">
        <v>1495</v>
      </c>
      <c r="H120" s="83">
        <f>G120/F120*100</f>
        <v>100</v>
      </c>
      <c r="I120" s="138">
        <f>'ОТЧЁТ по МП'!O171</f>
        <v>1496920</v>
      </c>
      <c r="J120" s="138">
        <f>'ОТЧЁТ по МП'!P171</f>
        <v>1496920</v>
      </c>
      <c r="K120" s="64">
        <f>J120/I120*100</f>
        <v>100</v>
      </c>
      <c r="L120" s="64" t="s">
        <v>8</v>
      </c>
    </row>
    <row r="121" spans="1:12" ht="130" customHeight="1">
      <c r="A121" s="70" t="s">
        <v>330</v>
      </c>
      <c r="B121" s="288" t="s">
        <v>264</v>
      </c>
      <c r="C121" s="288"/>
      <c r="D121" s="100" t="s">
        <v>247</v>
      </c>
      <c r="E121" s="31" t="s">
        <v>25</v>
      </c>
      <c r="F121" s="83">
        <v>1</v>
      </c>
      <c r="G121" s="85">
        <v>1</v>
      </c>
      <c r="H121" s="83">
        <f>G121/F121*100</f>
        <v>100</v>
      </c>
      <c r="I121" s="138">
        <f>'ОТЧЁТ по МП'!O176</f>
        <v>106036</v>
      </c>
      <c r="J121" s="138">
        <f>'ОТЧЁТ по МП'!P176</f>
        <v>106036</v>
      </c>
      <c r="K121" s="64">
        <f>J121/I121*100</f>
        <v>100</v>
      </c>
      <c r="L121" s="64" t="s">
        <v>8</v>
      </c>
    </row>
    <row r="122" spans="1:12" ht="234" customHeight="1">
      <c r="A122" s="132" t="s">
        <v>331</v>
      </c>
      <c r="B122" s="323" t="s">
        <v>333</v>
      </c>
      <c r="C122" s="324"/>
      <c r="D122" s="135" t="s">
        <v>292</v>
      </c>
      <c r="E122" s="131" t="s">
        <v>139</v>
      </c>
      <c r="F122" s="142">
        <v>1</v>
      </c>
      <c r="G122" s="142">
        <v>1</v>
      </c>
      <c r="H122" s="142">
        <f>G122/F122*100</f>
        <v>100</v>
      </c>
      <c r="I122" s="144">
        <f>'ОТЧЁТ по МП'!O181</f>
        <v>209930</v>
      </c>
      <c r="J122" s="144">
        <f>'ОТЧЁТ по МП'!P181</f>
        <v>167027</v>
      </c>
      <c r="K122" s="139">
        <f>J122/I122*100</f>
        <v>79.563187729243083</v>
      </c>
      <c r="L122" s="139" t="s">
        <v>8</v>
      </c>
    </row>
    <row r="123" spans="1:12" ht="234" customHeight="1">
      <c r="A123" s="132" t="s">
        <v>332</v>
      </c>
      <c r="B123" s="323" t="s">
        <v>334</v>
      </c>
      <c r="C123" s="324"/>
      <c r="D123" s="143" t="s">
        <v>293</v>
      </c>
      <c r="E123" s="131" t="s">
        <v>139</v>
      </c>
      <c r="F123" s="142">
        <v>18</v>
      </c>
      <c r="G123" s="142">
        <v>18</v>
      </c>
      <c r="H123" s="142">
        <f>G123/F123*100</f>
        <v>100</v>
      </c>
      <c r="I123" s="144">
        <f>'ОТЧЁТ по МП'!O186</f>
        <v>506386.85</v>
      </c>
      <c r="J123" s="144">
        <f>'ОТЧЁТ по МП'!P186</f>
        <v>506386.85</v>
      </c>
      <c r="K123" s="139">
        <f>J123/I123*100</f>
        <v>100</v>
      </c>
      <c r="L123" s="128" t="s">
        <v>8</v>
      </c>
    </row>
    <row r="124" spans="1:12" ht="45.75" customHeight="1">
      <c r="A124" s="361" t="s">
        <v>195</v>
      </c>
      <c r="B124" s="362"/>
      <c r="C124" s="362"/>
      <c r="D124" s="362"/>
      <c r="E124" s="362"/>
      <c r="F124" s="362"/>
      <c r="G124" s="363"/>
      <c r="H124" s="19">
        <f>(H123+H122+H121+H120+H115+H110+H105+H100+H95+H90+H85+H80+H75+H70+H65+H60+H55+H50+H49+H39+H34+H29)/22</f>
        <v>99.986042616544168</v>
      </c>
      <c r="I124" s="327" t="s">
        <v>194</v>
      </c>
      <c r="J124" s="383"/>
      <c r="K124" s="19">
        <f>J19/I19*100</f>
        <v>99.531002321603125</v>
      </c>
      <c r="L124" s="20" t="s">
        <v>8</v>
      </c>
    </row>
    <row r="125" spans="1:12" ht="39.75" hidden="1" customHeight="1">
      <c r="A125" s="340" t="s">
        <v>196</v>
      </c>
      <c r="B125" s="341"/>
      <c r="C125" s="341"/>
      <c r="D125" s="341"/>
      <c r="E125" s="31"/>
      <c r="F125" s="343"/>
      <c r="G125" s="344"/>
      <c r="H125" s="76" t="e">
        <f>(H30+H35+H40+H51+H51+H56+H61+H66+H71+H76+H81+H86+H91+H96+H101+H106+#REF!+H111+H116+H121+#REF!+#REF!+#REF!+H124)/24</f>
        <v>#REF!</v>
      </c>
      <c r="I125" s="351"/>
      <c r="J125" s="352"/>
      <c r="K125" s="77"/>
      <c r="L125" s="20" t="s">
        <v>8</v>
      </c>
    </row>
    <row r="126" spans="1:12" ht="31.5" hidden="1" customHeight="1">
      <c r="A126" s="325" t="s">
        <v>60</v>
      </c>
      <c r="B126" s="326"/>
      <c r="C126" s="326"/>
      <c r="D126" s="326"/>
      <c r="E126" s="326"/>
      <c r="F126" s="326"/>
      <c r="G126" s="326"/>
      <c r="H126" s="326"/>
      <c r="I126" s="326"/>
      <c r="J126" s="326"/>
      <c r="K126" s="326"/>
      <c r="L126" s="326"/>
    </row>
    <row r="127" spans="1:12" ht="29.25" customHeight="1">
      <c r="A127" s="173" t="s">
        <v>69</v>
      </c>
      <c r="B127" s="367" t="s">
        <v>192</v>
      </c>
      <c r="C127" s="368"/>
      <c r="D127" s="169" t="s">
        <v>8</v>
      </c>
      <c r="E127" s="169" t="s">
        <v>8</v>
      </c>
      <c r="F127" s="320" t="s">
        <v>8</v>
      </c>
      <c r="G127" s="320" t="s">
        <v>8</v>
      </c>
      <c r="H127" s="320" t="s">
        <v>8</v>
      </c>
      <c r="I127" s="320">
        <f>I142</f>
        <v>8735807.0700000003</v>
      </c>
      <c r="J127" s="320">
        <f>J142</f>
        <v>8735807.0700000003</v>
      </c>
      <c r="K127" s="320" t="s">
        <v>8</v>
      </c>
      <c r="L127" s="320" t="s">
        <v>8</v>
      </c>
    </row>
    <row r="128" spans="1:12" ht="35.25" customHeight="1">
      <c r="A128" s="231"/>
      <c r="B128" s="369"/>
      <c r="C128" s="370"/>
      <c r="D128" s="169"/>
      <c r="E128" s="169"/>
      <c r="F128" s="321"/>
      <c r="G128" s="321"/>
      <c r="H128" s="321"/>
      <c r="I128" s="321"/>
      <c r="J128" s="321"/>
      <c r="K128" s="321"/>
      <c r="L128" s="321"/>
    </row>
    <row r="129" spans="1:12" ht="48.75" hidden="1" customHeight="1">
      <c r="A129" s="231"/>
      <c r="B129" s="369"/>
      <c r="C129" s="370"/>
      <c r="D129" s="169"/>
      <c r="E129" s="169"/>
      <c r="F129" s="321"/>
      <c r="G129" s="321"/>
      <c r="H129" s="321"/>
      <c r="I129" s="321"/>
      <c r="J129" s="321"/>
      <c r="K129" s="321"/>
      <c r="L129" s="321"/>
    </row>
    <row r="130" spans="1:12" ht="23.25" hidden="1" customHeight="1">
      <c r="A130" s="231"/>
      <c r="B130" s="369"/>
      <c r="C130" s="370"/>
      <c r="D130" s="169"/>
      <c r="E130" s="169"/>
      <c r="F130" s="321"/>
      <c r="G130" s="321"/>
      <c r="H130" s="321"/>
      <c r="I130" s="321"/>
      <c r="J130" s="321"/>
      <c r="K130" s="321"/>
      <c r="L130" s="321"/>
    </row>
    <row r="131" spans="1:12" ht="2.5" customHeight="1">
      <c r="A131" s="232"/>
      <c r="B131" s="371"/>
      <c r="C131" s="372"/>
      <c r="D131" s="169"/>
      <c r="E131" s="169"/>
      <c r="F131" s="322"/>
      <c r="G131" s="322"/>
      <c r="H131" s="322"/>
      <c r="I131" s="322"/>
      <c r="J131" s="322"/>
      <c r="K131" s="322"/>
      <c r="L131" s="322"/>
    </row>
    <row r="132" spans="1:12" ht="24.75" hidden="1" customHeight="1">
      <c r="A132" s="173" t="s">
        <v>39</v>
      </c>
      <c r="B132" s="273" t="s">
        <v>99</v>
      </c>
      <c r="C132" s="274"/>
      <c r="D132" s="169" t="s">
        <v>31</v>
      </c>
      <c r="E132" s="169" t="s">
        <v>62</v>
      </c>
      <c r="F132" s="16"/>
      <c r="G132" s="26">
        <f>SUM(G133:G136)</f>
        <v>0</v>
      </c>
      <c r="H132" s="23"/>
      <c r="I132" s="23"/>
      <c r="J132" s="27">
        <f>SUM(J133:J136)</f>
        <v>0</v>
      </c>
      <c r="K132" s="49"/>
      <c r="L132" s="30">
        <f>SUM(L133:L136)</f>
        <v>0</v>
      </c>
    </row>
    <row r="133" spans="1:12" ht="63" hidden="1" customHeight="1">
      <c r="A133" s="174"/>
      <c r="B133" s="275"/>
      <c r="C133" s="276"/>
      <c r="D133" s="169"/>
      <c r="E133" s="169"/>
      <c r="F133" s="16"/>
      <c r="G133" s="26">
        <f>SUM(J133:L133)</f>
        <v>0</v>
      </c>
      <c r="H133" s="23"/>
      <c r="I133" s="23"/>
      <c r="J133" s="17">
        <v>0</v>
      </c>
      <c r="K133" s="17"/>
      <c r="L133" s="30">
        <f>SUM(L134:L142)</f>
        <v>0</v>
      </c>
    </row>
    <row r="134" spans="1:12" ht="33.75" hidden="1" customHeight="1">
      <c r="A134" s="174"/>
      <c r="B134" s="275"/>
      <c r="C134" s="276"/>
      <c r="D134" s="169"/>
      <c r="E134" s="169"/>
      <c r="F134" s="16"/>
      <c r="G134" s="26">
        <f>SUM(J134:L134)</f>
        <v>0</v>
      </c>
      <c r="H134" s="23"/>
      <c r="I134" s="23"/>
      <c r="J134" s="17">
        <v>0</v>
      </c>
      <c r="K134" s="17"/>
      <c r="L134" s="30">
        <f>SUM(L135:L143)</f>
        <v>0</v>
      </c>
    </row>
    <row r="135" spans="1:12" ht="47.25" hidden="1" customHeight="1">
      <c r="A135" s="174"/>
      <c r="B135" s="275"/>
      <c r="C135" s="276"/>
      <c r="D135" s="169"/>
      <c r="E135" s="169"/>
      <c r="F135" s="16"/>
      <c r="G135" s="26">
        <f>SUM(J135:L135)</f>
        <v>0</v>
      </c>
      <c r="H135" s="23"/>
      <c r="I135" s="23"/>
      <c r="J135" s="17">
        <v>0</v>
      </c>
      <c r="K135" s="17"/>
      <c r="L135" s="30">
        <f>SUM(L136:L144)</f>
        <v>0</v>
      </c>
    </row>
    <row r="136" spans="1:12" ht="40.5" hidden="1" customHeight="1">
      <c r="A136" s="175"/>
      <c r="B136" s="277"/>
      <c r="C136" s="278"/>
      <c r="D136" s="169"/>
      <c r="E136" s="169"/>
      <c r="F136" s="16"/>
      <c r="G136" s="26">
        <f>SUM(J136:L136)</f>
        <v>0</v>
      </c>
      <c r="H136" s="23"/>
      <c r="I136" s="23"/>
      <c r="J136" s="17">
        <v>0</v>
      </c>
      <c r="K136" s="17"/>
      <c r="L136" s="30">
        <f>SUM(L142:L145)</f>
        <v>0</v>
      </c>
    </row>
    <row r="137" spans="1:12" ht="16" customHeight="1">
      <c r="A137" s="330" t="s">
        <v>225</v>
      </c>
      <c r="B137" s="331"/>
      <c r="C137" s="331"/>
      <c r="D137" s="331"/>
      <c r="E137" s="331"/>
      <c r="F137" s="331"/>
      <c r="G137" s="331"/>
      <c r="H137" s="331"/>
      <c r="I137" s="331"/>
      <c r="J137" s="331"/>
      <c r="K137" s="331"/>
      <c r="L137" s="332"/>
    </row>
    <row r="138" spans="1:12" ht="12" hidden="1" customHeight="1">
      <c r="A138" s="333"/>
      <c r="B138" s="334"/>
      <c r="C138" s="334"/>
      <c r="D138" s="334"/>
      <c r="E138" s="334"/>
      <c r="F138" s="334"/>
      <c r="G138" s="334"/>
      <c r="H138" s="334"/>
      <c r="I138" s="334"/>
      <c r="J138" s="334"/>
      <c r="K138" s="334"/>
      <c r="L138" s="335"/>
    </row>
    <row r="139" spans="1:12" ht="40.5" hidden="1" customHeight="1">
      <c r="A139" s="333"/>
      <c r="B139" s="334"/>
      <c r="C139" s="334"/>
      <c r="D139" s="334"/>
      <c r="E139" s="334"/>
      <c r="F139" s="334"/>
      <c r="G139" s="334"/>
      <c r="H139" s="334"/>
      <c r="I139" s="334"/>
      <c r="J139" s="334"/>
      <c r="K139" s="334"/>
      <c r="L139" s="335"/>
    </row>
    <row r="140" spans="1:12" ht="40.5" hidden="1" customHeight="1">
      <c r="A140" s="333"/>
      <c r="B140" s="334"/>
      <c r="C140" s="334"/>
      <c r="D140" s="334"/>
      <c r="E140" s="334"/>
      <c r="F140" s="334"/>
      <c r="G140" s="334"/>
      <c r="H140" s="334"/>
      <c r="I140" s="334"/>
      <c r="J140" s="334"/>
      <c r="K140" s="334"/>
      <c r="L140" s="335"/>
    </row>
    <row r="141" spans="1:12" ht="6" customHeight="1">
      <c r="A141" s="336"/>
      <c r="B141" s="337"/>
      <c r="C141" s="337"/>
      <c r="D141" s="337"/>
      <c r="E141" s="337"/>
      <c r="F141" s="337"/>
      <c r="G141" s="337"/>
      <c r="H141" s="337"/>
      <c r="I141" s="337"/>
      <c r="J141" s="337"/>
      <c r="K141" s="337"/>
      <c r="L141" s="338"/>
    </row>
    <row r="142" spans="1:12" ht="27.75" customHeight="1">
      <c r="A142" s="173" t="s">
        <v>40</v>
      </c>
      <c r="B142" s="170" t="s">
        <v>223</v>
      </c>
      <c r="C142" s="206"/>
      <c r="D142" s="241" t="s">
        <v>18</v>
      </c>
      <c r="E142" s="169" t="s">
        <v>139</v>
      </c>
      <c r="F142" s="345">
        <v>3</v>
      </c>
      <c r="G142" s="182">
        <v>3</v>
      </c>
      <c r="H142" s="204">
        <f>G142/F142*100</f>
        <v>100</v>
      </c>
      <c r="I142" s="204">
        <f>'ОТЧЁТ по МП'!O207</f>
        <v>8735807.0700000003</v>
      </c>
      <c r="J142" s="204">
        <f>'ОТЧЁТ по МП'!P207</f>
        <v>8735807.0700000003</v>
      </c>
      <c r="K142" s="204">
        <f>J142/I142*100</f>
        <v>100</v>
      </c>
      <c r="L142" s="204" t="s">
        <v>8</v>
      </c>
    </row>
    <row r="143" spans="1:12" ht="20.25" customHeight="1">
      <c r="A143" s="174"/>
      <c r="B143" s="171"/>
      <c r="C143" s="207"/>
      <c r="D143" s="242"/>
      <c r="E143" s="169"/>
      <c r="F143" s="346"/>
      <c r="G143" s="183"/>
      <c r="H143" s="316"/>
      <c r="I143" s="316"/>
      <c r="J143" s="316"/>
      <c r="K143" s="316"/>
      <c r="L143" s="316"/>
    </row>
    <row r="144" spans="1:12" ht="32" customHeight="1">
      <c r="A144" s="174"/>
      <c r="B144" s="171"/>
      <c r="C144" s="207"/>
      <c r="D144" s="242"/>
      <c r="E144" s="169"/>
      <c r="F144" s="346"/>
      <c r="G144" s="183"/>
      <c r="H144" s="316"/>
      <c r="I144" s="316"/>
      <c r="J144" s="316"/>
      <c r="K144" s="316"/>
      <c r="L144" s="316"/>
    </row>
    <row r="145" spans="1:12" ht="107.5" customHeight="1">
      <c r="A145" s="174"/>
      <c r="B145" s="171"/>
      <c r="C145" s="207"/>
      <c r="D145" s="242"/>
      <c r="E145" s="169"/>
      <c r="F145" s="346"/>
      <c r="G145" s="183"/>
      <c r="H145" s="316"/>
      <c r="I145" s="316"/>
      <c r="J145" s="316"/>
      <c r="K145" s="316"/>
      <c r="L145" s="316"/>
    </row>
    <row r="146" spans="1:12" ht="27.75" customHeight="1">
      <c r="A146" s="175"/>
      <c r="B146" s="172"/>
      <c r="C146" s="208"/>
      <c r="D146" s="243"/>
      <c r="E146" s="169"/>
      <c r="F146" s="347"/>
      <c r="G146" s="184"/>
      <c r="H146" s="205"/>
      <c r="I146" s="205"/>
      <c r="J146" s="205"/>
      <c r="K146" s="205"/>
      <c r="L146" s="205"/>
    </row>
    <row r="147" spans="1:12" s="5" customFormat="1" ht="96" hidden="1" customHeight="1">
      <c r="A147" s="105"/>
      <c r="B147" s="105"/>
      <c r="C147" s="105"/>
      <c r="D147" s="105"/>
      <c r="E147" s="100"/>
      <c r="F147" s="100"/>
      <c r="G147" s="100"/>
      <c r="H147" s="100"/>
      <c r="I147" s="100"/>
      <c r="J147" s="100"/>
      <c r="K147" s="100"/>
      <c r="L147" s="100"/>
    </row>
    <row r="148" spans="1:12" s="5" customFormat="1" ht="96" hidden="1" customHeight="1">
      <c r="A148" s="105"/>
      <c r="B148" s="105"/>
      <c r="C148" s="105"/>
      <c r="D148" s="105"/>
      <c r="E148" s="100"/>
      <c r="F148" s="100"/>
      <c r="G148" s="100"/>
      <c r="H148" s="100"/>
      <c r="I148" s="100"/>
      <c r="J148" s="100"/>
      <c r="K148" s="100"/>
      <c r="L148" s="100"/>
    </row>
    <row r="149" spans="1:12" s="5" customFormat="1" ht="96" hidden="1" customHeight="1">
      <c r="A149" s="105"/>
      <c r="B149" s="105"/>
      <c r="C149" s="105"/>
      <c r="D149" s="105"/>
      <c r="E149" s="100"/>
      <c r="F149" s="100"/>
      <c r="G149" s="100"/>
      <c r="H149" s="100"/>
      <c r="I149" s="100"/>
      <c r="J149" s="100"/>
      <c r="K149" s="100"/>
      <c r="L149" s="100"/>
    </row>
    <row r="150" spans="1:12" s="5" customFormat="1" ht="35" customHeight="1">
      <c r="A150" s="400" t="s">
        <v>338</v>
      </c>
      <c r="B150" s="401"/>
      <c r="C150" s="401"/>
      <c r="D150" s="401"/>
      <c r="E150" s="401"/>
      <c r="F150" s="401"/>
      <c r="G150" s="402"/>
      <c r="H150" s="42">
        <f>H142/1</f>
        <v>100</v>
      </c>
      <c r="I150" s="146">
        <f>I151</f>
        <v>14783115.330000002</v>
      </c>
      <c r="J150" s="146">
        <f>J151</f>
        <v>14767520.02</v>
      </c>
      <c r="K150" s="42">
        <f>J150/I150*100</f>
        <v>99.894505930232754</v>
      </c>
      <c r="L150" s="147" t="s">
        <v>8</v>
      </c>
    </row>
    <row r="151" spans="1:12" s="5" customFormat="1" ht="30" customHeight="1">
      <c r="A151" s="169" t="s">
        <v>68</v>
      </c>
      <c r="B151" s="339" t="s">
        <v>97</v>
      </c>
      <c r="C151" s="339"/>
      <c r="D151" s="169" t="s">
        <v>8</v>
      </c>
      <c r="E151" s="169" t="s">
        <v>8</v>
      </c>
      <c r="F151" s="373" t="s">
        <v>8</v>
      </c>
      <c r="G151" s="373" t="s">
        <v>8</v>
      </c>
      <c r="H151" s="373" t="s">
        <v>8</v>
      </c>
      <c r="I151" s="373">
        <f>I161</f>
        <v>14783115.330000002</v>
      </c>
      <c r="J151" s="373">
        <f>J161</f>
        <v>14767520.02</v>
      </c>
      <c r="K151" s="373" t="s">
        <v>8</v>
      </c>
      <c r="L151" s="373" t="s">
        <v>8</v>
      </c>
    </row>
    <row r="152" spans="1:12" s="5" customFormat="1" ht="54" customHeight="1">
      <c r="A152" s="169"/>
      <c r="B152" s="339"/>
      <c r="C152" s="339"/>
      <c r="D152" s="169"/>
      <c r="E152" s="169"/>
      <c r="F152" s="373"/>
      <c r="G152" s="373"/>
      <c r="H152" s="373"/>
      <c r="I152" s="373"/>
      <c r="J152" s="373"/>
      <c r="K152" s="373"/>
      <c r="L152" s="373"/>
    </row>
    <row r="153" spans="1:12" s="5" customFormat="1" ht="6" customHeight="1">
      <c r="A153" s="169"/>
      <c r="B153" s="339"/>
      <c r="C153" s="339"/>
      <c r="D153" s="169"/>
      <c r="E153" s="169"/>
      <c r="F153" s="373"/>
      <c r="G153" s="373"/>
      <c r="H153" s="373"/>
      <c r="I153" s="373"/>
      <c r="J153" s="373"/>
      <c r="K153" s="373"/>
      <c r="L153" s="373"/>
    </row>
    <row r="154" spans="1:12" s="5" customFormat="1" ht="9" hidden="1" customHeight="1">
      <c r="A154" s="169"/>
      <c r="B154" s="339"/>
      <c r="C154" s="339"/>
      <c r="D154" s="169"/>
      <c r="E154" s="169"/>
      <c r="F154" s="373"/>
      <c r="G154" s="373"/>
      <c r="H154" s="373"/>
      <c r="I154" s="373"/>
      <c r="J154" s="373"/>
      <c r="K154" s="373"/>
      <c r="L154" s="373"/>
    </row>
    <row r="155" spans="1:12" s="5" customFormat="1" ht="8" customHeight="1">
      <c r="A155" s="169"/>
      <c r="B155" s="339"/>
      <c r="C155" s="339"/>
      <c r="D155" s="169"/>
      <c r="E155" s="169"/>
      <c r="F155" s="373"/>
      <c r="G155" s="373"/>
      <c r="H155" s="373"/>
      <c r="I155" s="373"/>
      <c r="J155" s="373"/>
      <c r="K155" s="373"/>
      <c r="L155" s="373"/>
    </row>
    <row r="156" spans="1:12" s="5" customFormat="1" ht="27" customHeight="1">
      <c r="A156" s="330" t="s">
        <v>225</v>
      </c>
      <c r="B156" s="331"/>
      <c r="C156" s="331"/>
      <c r="D156" s="331"/>
      <c r="E156" s="331"/>
      <c r="F156" s="331"/>
      <c r="G156" s="331"/>
      <c r="H156" s="331"/>
      <c r="I156" s="331"/>
      <c r="J156" s="331"/>
      <c r="K156" s="331"/>
      <c r="L156" s="332"/>
    </row>
    <row r="157" spans="1:12" s="5" customFormat="1" ht="9" customHeight="1">
      <c r="A157" s="333"/>
      <c r="B157" s="334"/>
      <c r="C157" s="334"/>
      <c r="D157" s="334"/>
      <c r="E157" s="334"/>
      <c r="F157" s="334"/>
      <c r="G157" s="334"/>
      <c r="H157" s="334"/>
      <c r="I157" s="334"/>
      <c r="J157" s="334"/>
      <c r="K157" s="334"/>
      <c r="L157" s="335"/>
    </row>
    <row r="158" spans="1:12" s="5" customFormat="1" ht="41" hidden="1" customHeight="1">
      <c r="A158" s="333"/>
      <c r="B158" s="334"/>
      <c r="C158" s="334"/>
      <c r="D158" s="334"/>
      <c r="E158" s="334"/>
      <c r="F158" s="334"/>
      <c r="G158" s="334"/>
      <c r="H158" s="334"/>
      <c r="I158" s="334"/>
      <c r="J158" s="334"/>
      <c r="K158" s="334"/>
      <c r="L158" s="335"/>
    </row>
    <row r="159" spans="1:12" s="5" customFormat="1" ht="41" hidden="1" customHeight="1">
      <c r="A159" s="333"/>
      <c r="B159" s="334"/>
      <c r="C159" s="334"/>
      <c r="D159" s="334"/>
      <c r="E159" s="334"/>
      <c r="F159" s="334"/>
      <c r="G159" s="334"/>
      <c r="H159" s="334"/>
      <c r="I159" s="334"/>
      <c r="J159" s="334"/>
      <c r="K159" s="334"/>
      <c r="L159" s="335"/>
    </row>
    <row r="160" spans="1:12" s="5" customFormat="1" ht="14" hidden="1" customHeight="1">
      <c r="A160" s="336"/>
      <c r="B160" s="337"/>
      <c r="C160" s="337"/>
      <c r="D160" s="337"/>
      <c r="E160" s="337"/>
      <c r="F160" s="337"/>
      <c r="G160" s="337"/>
      <c r="H160" s="337"/>
      <c r="I160" s="337"/>
      <c r="J160" s="337"/>
      <c r="K160" s="337"/>
      <c r="L160" s="338"/>
    </row>
    <row r="161" spans="1:12" ht="27" customHeight="1">
      <c r="A161" s="173" t="s">
        <v>66</v>
      </c>
      <c r="B161" s="189" t="s">
        <v>230</v>
      </c>
      <c r="C161" s="190"/>
      <c r="D161" s="221" t="s">
        <v>78</v>
      </c>
      <c r="E161" s="169" t="s">
        <v>5</v>
      </c>
      <c r="F161" s="320">
        <v>100</v>
      </c>
      <c r="G161" s="204">
        <v>100</v>
      </c>
      <c r="H161" s="204">
        <f>G161/F161*100</f>
        <v>100</v>
      </c>
      <c r="I161" s="204">
        <f>'ОТЧЁТ по МП'!O229</f>
        <v>14783115.330000002</v>
      </c>
      <c r="J161" s="204">
        <f>'ОТЧЁТ по МП'!P229</f>
        <v>14767520.02</v>
      </c>
      <c r="K161" s="320">
        <f>J161/I161*100</f>
        <v>99.894505930232754</v>
      </c>
      <c r="L161" s="320" t="s">
        <v>8</v>
      </c>
    </row>
    <row r="162" spans="1:12" ht="58.5" customHeight="1">
      <c r="A162" s="174"/>
      <c r="B162" s="191"/>
      <c r="C162" s="192"/>
      <c r="D162" s="222"/>
      <c r="E162" s="169"/>
      <c r="F162" s="321"/>
      <c r="G162" s="316"/>
      <c r="H162" s="316"/>
      <c r="I162" s="316"/>
      <c r="J162" s="316"/>
      <c r="K162" s="321"/>
      <c r="L162" s="321"/>
    </row>
    <row r="163" spans="1:12" ht="38.25" customHeight="1">
      <c r="A163" s="174"/>
      <c r="B163" s="191"/>
      <c r="C163" s="192"/>
      <c r="D163" s="222"/>
      <c r="E163" s="169"/>
      <c r="F163" s="321"/>
      <c r="G163" s="316"/>
      <c r="H163" s="316"/>
      <c r="I163" s="316"/>
      <c r="J163" s="316"/>
      <c r="K163" s="321"/>
      <c r="L163" s="321"/>
    </row>
    <row r="164" spans="1:12" ht="24" customHeight="1">
      <c r="A164" s="174"/>
      <c r="B164" s="191"/>
      <c r="C164" s="192"/>
      <c r="D164" s="222"/>
      <c r="E164" s="169"/>
      <c r="F164" s="321"/>
      <c r="G164" s="316"/>
      <c r="H164" s="316"/>
      <c r="I164" s="316"/>
      <c r="J164" s="316"/>
      <c r="K164" s="321"/>
      <c r="L164" s="321"/>
    </row>
    <row r="165" spans="1:12" ht="46.5" hidden="1" customHeight="1">
      <c r="A165" s="175"/>
      <c r="B165" s="193"/>
      <c r="C165" s="194"/>
      <c r="D165" s="223"/>
      <c r="E165" s="169"/>
      <c r="F165" s="322"/>
      <c r="G165" s="205"/>
      <c r="H165" s="205"/>
      <c r="I165" s="205"/>
      <c r="J165" s="205"/>
      <c r="K165" s="322"/>
      <c r="L165" s="322"/>
    </row>
    <row r="166" spans="1:12" ht="35.25" customHeight="1">
      <c r="A166" s="361" t="s">
        <v>197</v>
      </c>
      <c r="B166" s="362"/>
      <c r="C166" s="362"/>
      <c r="D166" s="362"/>
      <c r="E166" s="362"/>
      <c r="F166" s="362"/>
      <c r="G166" s="363"/>
      <c r="H166" s="19">
        <f>H161/1</f>
        <v>100</v>
      </c>
      <c r="I166" s="327" t="s">
        <v>194</v>
      </c>
      <c r="J166" s="328"/>
      <c r="K166" s="32">
        <f>J151/I151*100</f>
        <v>99.894505930232754</v>
      </c>
      <c r="L166" s="32" t="s">
        <v>8</v>
      </c>
    </row>
    <row r="167" spans="1:12" ht="35.25" hidden="1" customHeight="1">
      <c r="A167" s="340" t="s">
        <v>138</v>
      </c>
      <c r="B167" s="341"/>
      <c r="C167" s="341"/>
      <c r="D167" s="342"/>
      <c r="E167" s="31" t="s">
        <v>139</v>
      </c>
      <c r="F167" s="365">
        <v>1</v>
      </c>
      <c r="G167" s="366"/>
      <c r="H167" s="19" t="s">
        <v>8</v>
      </c>
      <c r="I167" s="19" t="s">
        <v>8</v>
      </c>
      <c r="J167" s="19" t="s">
        <v>8</v>
      </c>
      <c r="K167" s="45" t="s">
        <v>8</v>
      </c>
      <c r="L167" s="32" t="s">
        <v>8</v>
      </c>
    </row>
    <row r="168" spans="1:12" ht="35.25" hidden="1" customHeight="1">
      <c r="A168" s="340"/>
      <c r="B168" s="341"/>
      <c r="C168" s="341"/>
      <c r="D168" s="341"/>
      <c r="E168" s="341"/>
      <c r="F168" s="341"/>
      <c r="G168" s="341"/>
      <c r="H168" s="341"/>
      <c r="I168" s="341"/>
      <c r="J168" s="341"/>
      <c r="K168" s="341"/>
      <c r="L168" s="342"/>
    </row>
    <row r="169" spans="1:12" ht="63.5" customHeight="1">
      <c r="A169" s="70" t="s">
        <v>177</v>
      </c>
      <c r="B169" s="340" t="s">
        <v>179</v>
      </c>
      <c r="C169" s="342"/>
      <c r="D169" s="73" t="s">
        <v>8</v>
      </c>
      <c r="E169" s="31" t="s">
        <v>8</v>
      </c>
      <c r="F169" s="74" t="s">
        <v>8</v>
      </c>
      <c r="G169" s="75" t="s">
        <v>8</v>
      </c>
      <c r="H169" s="20" t="s">
        <v>8</v>
      </c>
      <c r="I169" s="20">
        <f>I171</f>
        <v>4940283.71</v>
      </c>
      <c r="J169" s="20">
        <f>J171</f>
        <v>4940283.7</v>
      </c>
      <c r="K169" s="45" t="s">
        <v>8</v>
      </c>
      <c r="L169" s="32" t="s">
        <v>8</v>
      </c>
    </row>
    <row r="170" spans="1:12" ht="40.5" customHeight="1">
      <c r="A170" s="374" t="s">
        <v>225</v>
      </c>
      <c r="B170" s="375"/>
      <c r="C170" s="375"/>
      <c r="D170" s="375"/>
      <c r="E170" s="375"/>
      <c r="F170" s="375"/>
      <c r="G170" s="375"/>
      <c r="H170" s="375"/>
      <c r="I170" s="375"/>
      <c r="J170" s="375"/>
      <c r="K170" s="375"/>
      <c r="L170" s="376"/>
    </row>
    <row r="171" spans="1:12" ht="121.5" customHeight="1">
      <c r="A171" s="70" t="s">
        <v>178</v>
      </c>
      <c r="B171" s="384" t="s">
        <v>231</v>
      </c>
      <c r="C171" s="385"/>
      <c r="D171" s="84" t="s">
        <v>251</v>
      </c>
      <c r="E171" s="31" t="s">
        <v>139</v>
      </c>
      <c r="F171" s="74">
        <v>18</v>
      </c>
      <c r="G171" s="75">
        <v>18</v>
      </c>
      <c r="H171" s="20">
        <f>G171/F171*100</f>
        <v>100</v>
      </c>
      <c r="I171" s="20">
        <f>'ОТЧЁТ по МП'!O245</f>
        <v>4940283.71</v>
      </c>
      <c r="J171" s="139">
        <f>'ОТЧЁТ по МП'!P245</f>
        <v>4940283.7</v>
      </c>
      <c r="K171" s="86">
        <f>J171/I171*100</f>
        <v>99.99999979758249</v>
      </c>
      <c r="L171" s="32" t="s">
        <v>8</v>
      </c>
    </row>
    <row r="172" spans="1:12" ht="38" customHeight="1">
      <c r="A172" s="361" t="s">
        <v>198</v>
      </c>
      <c r="B172" s="362"/>
      <c r="C172" s="362"/>
      <c r="D172" s="362"/>
      <c r="E172" s="362"/>
      <c r="F172" s="362"/>
      <c r="G172" s="363"/>
      <c r="H172" s="19">
        <f>H171/1</f>
        <v>100</v>
      </c>
      <c r="I172" s="327" t="s">
        <v>194</v>
      </c>
      <c r="J172" s="328"/>
      <c r="K172" s="32">
        <f>J169/I169*100</f>
        <v>99.99999979758249</v>
      </c>
      <c r="L172" s="32" t="s">
        <v>8</v>
      </c>
    </row>
    <row r="173" spans="1:12" ht="38" hidden="1" customHeight="1">
      <c r="A173" s="348" t="s">
        <v>138</v>
      </c>
      <c r="B173" s="349"/>
      <c r="C173" s="349"/>
      <c r="D173" s="350"/>
      <c r="E173" s="71"/>
      <c r="F173" s="87"/>
      <c r="G173" s="88"/>
      <c r="H173" s="21"/>
      <c r="I173" s="21"/>
      <c r="J173" s="21"/>
      <c r="K173" s="89"/>
      <c r="L173" s="46"/>
    </row>
    <row r="174" spans="1:12" ht="39" customHeight="1">
      <c r="A174" s="339" t="s">
        <v>199</v>
      </c>
      <c r="B174" s="339"/>
      <c r="C174" s="339"/>
      <c r="D174" s="339"/>
      <c r="E174" s="339"/>
      <c r="F174" s="339"/>
      <c r="G174" s="339"/>
      <c r="H174" s="32">
        <f>(H172+H166+H124+H150)/4</f>
        <v>99.996510654136046</v>
      </c>
      <c r="I174" s="169" t="s">
        <v>200</v>
      </c>
      <c r="J174" s="169"/>
      <c r="K174" s="32">
        <f>(K172+K166+K124+K150)/4</f>
        <v>99.830003494912773</v>
      </c>
      <c r="L174" s="32" t="s">
        <v>8</v>
      </c>
    </row>
    <row r="175" spans="1:12" ht="35.25" customHeight="1">
      <c r="A175" s="339" t="s">
        <v>239</v>
      </c>
      <c r="B175" s="339"/>
      <c r="C175" s="339"/>
      <c r="D175" s="339"/>
      <c r="E175" s="339"/>
      <c r="F175" s="339"/>
      <c r="G175" s="339"/>
      <c r="H175" s="339"/>
      <c r="I175" s="339"/>
      <c r="J175" s="339"/>
      <c r="K175" s="339"/>
      <c r="L175" s="32">
        <f>H174*0.8+K174*0.2</f>
        <v>99.963209222291397</v>
      </c>
    </row>
    <row r="176" spans="1:12" ht="24.75" customHeight="1">
      <c r="A176" s="211" t="s">
        <v>11</v>
      </c>
      <c r="B176" s="211"/>
      <c r="C176" s="211"/>
      <c r="D176" s="211"/>
      <c r="E176" s="211"/>
      <c r="F176" s="211"/>
      <c r="G176" s="211"/>
      <c r="H176" s="211"/>
      <c r="I176" s="211"/>
      <c r="J176" s="211"/>
      <c r="K176" s="211"/>
      <c r="L176" s="211"/>
    </row>
    <row r="177" spans="1:12" s="8" customFormat="1" ht="33" customHeight="1">
      <c r="A177" s="173" t="s">
        <v>59</v>
      </c>
      <c r="B177" s="189" t="s">
        <v>98</v>
      </c>
      <c r="C177" s="392"/>
      <c r="D177" s="169" t="s">
        <v>8</v>
      </c>
      <c r="E177" s="169" t="s">
        <v>8</v>
      </c>
      <c r="F177" s="320" t="s">
        <v>8</v>
      </c>
      <c r="G177" s="320" t="s">
        <v>8</v>
      </c>
      <c r="H177" s="320" t="s">
        <v>8</v>
      </c>
      <c r="I177" s="320">
        <f>I187+I192+I197+I212</f>
        <v>18592071</v>
      </c>
      <c r="J177" s="320">
        <f>J187+J192+J197+J212</f>
        <v>17436108</v>
      </c>
      <c r="K177" s="320" t="s">
        <v>8</v>
      </c>
      <c r="L177" s="320" t="s">
        <v>8</v>
      </c>
    </row>
    <row r="178" spans="1:12" s="9" customFormat="1" ht="12.75" customHeight="1">
      <c r="A178" s="293"/>
      <c r="B178" s="296"/>
      <c r="C178" s="295"/>
      <c r="D178" s="169"/>
      <c r="E178" s="169"/>
      <c r="F178" s="321"/>
      <c r="G178" s="321"/>
      <c r="H178" s="321"/>
      <c r="I178" s="321"/>
      <c r="J178" s="321"/>
      <c r="K178" s="321"/>
      <c r="L178" s="321"/>
    </row>
    <row r="179" spans="1:12" s="9" customFormat="1" ht="36.5" customHeight="1">
      <c r="A179" s="293"/>
      <c r="B179" s="296"/>
      <c r="C179" s="295"/>
      <c r="D179" s="169"/>
      <c r="E179" s="169"/>
      <c r="F179" s="321"/>
      <c r="G179" s="321"/>
      <c r="H179" s="321"/>
      <c r="I179" s="321"/>
      <c r="J179" s="321"/>
      <c r="K179" s="321"/>
      <c r="L179" s="321"/>
    </row>
    <row r="180" spans="1:12" s="9" customFormat="1" ht="2.5" customHeight="1">
      <c r="A180" s="293"/>
      <c r="B180" s="296"/>
      <c r="C180" s="295"/>
      <c r="D180" s="169"/>
      <c r="E180" s="169"/>
      <c r="F180" s="321"/>
      <c r="G180" s="321"/>
      <c r="H180" s="321"/>
      <c r="I180" s="321"/>
      <c r="J180" s="321"/>
      <c r="K180" s="321"/>
      <c r="L180" s="321"/>
    </row>
    <row r="181" spans="1:12" s="9" customFormat="1" ht="14" customHeight="1">
      <c r="A181" s="294"/>
      <c r="B181" s="297"/>
      <c r="C181" s="298"/>
      <c r="D181" s="169"/>
      <c r="E181" s="169"/>
      <c r="F181" s="322"/>
      <c r="G181" s="322"/>
      <c r="H181" s="322"/>
      <c r="I181" s="322"/>
      <c r="J181" s="322"/>
      <c r="K181" s="322"/>
      <c r="L181" s="322"/>
    </row>
    <row r="182" spans="1:12" s="9" customFormat="1" ht="19" hidden="1" customHeight="1">
      <c r="A182" s="330" t="s">
        <v>225</v>
      </c>
      <c r="B182" s="331"/>
      <c r="C182" s="331"/>
      <c r="D182" s="331"/>
      <c r="E182" s="331"/>
      <c r="F182" s="331"/>
      <c r="G182" s="331"/>
      <c r="H182" s="331"/>
      <c r="I182" s="331"/>
      <c r="J182" s="331"/>
      <c r="K182" s="331"/>
      <c r="L182" s="332"/>
    </row>
    <row r="183" spans="1:12" s="9" customFormat="1" ht="22" hidden="1" customHeight="1">
      <c r="A183" s="333"/>
      <c r="B183" s="334"/>
      <c r="C183" s="334"/>
      <c r="D183" s="334"/>
      <c r="E183" s="334"/>
      <c r="F183" s="334"/>
      <c r="G183" s="334"/>
      <c r="H183" s="334"/>
      <c r="I183" s="334"/>
      <c r="J183" s="334"/>
      <c r="K183" s="334"/>
      <c r="L183" s="335"/>
    </row>
    <row r="184" spans="1:12" s="9" customFormat="1" ht="16" customHeight="1">
      <c r="A184" s="333"/>
      <c r="B184" s="334"/>
      <c r="C184" s="334"/>
      <c r="D184" s="334"/>
      <c r="E184" s="334"/>
      <c r="F184" s="334"/>
      <c r="G184" s="334"/>
      <c r="H184" s="334"/>
      <c r="I184" s="334"/>
      <c r="J184" s="334"/>
      <c r="K184" s="334"/>
      <c r="L184" s="335"/>
    </row>
    <row r="185" spans="1:12" s="9" customFormat="1" ht="16" customHeight="1">
      <c r="A185" s="333"/>
      <c r="B185" s="334"/>
      <c r="C185" s="334"/>
      <c r="D185" s="334"/>
      <c r="E185" s="334"/>
      <c r="F185" s="334"/>
      <c r="G185" s="334"/>
      <c r="H185" s="334"/>
      <c r="I185" s="334"/>
      <c r="J185" s="334"/>
      <c r="K185" s="334"/>
      <c r="L185" s="335"/>
    </row>
    <row r="186" spans="1:12" s="9" customFormat="1" ht="20" customHeight="1">
      <c r="A186" s="336"/>
      <c r="B186" s="337"/>
      <c r="C186" s="337"/>
      <c r="D186" s="337"/>
      <c r="E186" s="337"/>
      <c r="F186" s="337"/>
      <c r="G186" s="337"/>
      <c r="H186" s="337"/>
      <c r="I186" s="337"/>
      <c r="J186" s="337"/>
      <c r="K186" s="337"/>
      <c r="L186" s="338"/>
    </row>
    <row r="187" spans="1:12" ht="20" customHeight="1">
      <c r="A187" s="195" t="s">
        <v>39</v>
      </c>
      <c r="B187" s="189" t="s">
        <v>232</v>
      </c>
      <c r="C187" s="190"/>
      <c r="D187" s="339" t="s">
        <v>86</v>
      </c>
      <c r="E187" s="169" t="s">
        <v>5</v>
      </c>
      <c r="F187" s="320">
        <v>100</v>
      </c>
      <c r="G187" s="204">
        <v>99</v>
      </c>
      <c r="H187" s="204">
        <f>G187/F187*100</f>
        <v>99</v>
      </c>
      <c r="I187" s="317">
        <v>3140749</v>
      </c>
      <c r="J187" s="204">
        <v>2880045.15</v>
      </c>
      <c r="K187" s="320">
        <f>J187/I187*100</f>
        <v>91.699309623277756</v>
      </c>
      <c r="L187" s="320" t="s">
        <v>8</v>
      </c>
    </row>
    <row r="188" spans="1:12" ht="9.75" customHeight="1">
      <c r="A188" s="196"/>
      <c r="B188" s="191"/>
      <c r="C188" s="192"/>
      <c r="D188" s="339"/>
      <c r="E188" s="169"/>
      <c r="F188" s="321"/>
      <c r="G188" s="316"/>
      <c r="H188" s="316"/>
      <c r="I188" s="318"/>
      <c r="J188" s="316"/>
      <c r="K188" s="321"/>
      <c r="L188" s="321"/>
    </row>
    <row r="189" spans="1:12" ht="40.5" customHeight="1">
      <c r="A189" s="196"/>
      <c r="B189" s="191"/>
      <c r="C189" s="192"/>
      <c r="D189" s="339"/>
      <c r="E189" s="169"/>
      <c r="F189" s="321"/>
      <c r="G189" s="316"/>
      <c r="H189" s="316"/>
      <c r="I189" s="318"/>
      <c r="J189" s="316"/>
      <c r="K189" s="321"/>
      <c r="L189" s="321"/>
    </row>
    <row r="190" spans="1:12" ht="25.5" customHeight="1">
      <c r="A190" s="196"/>
      <c r="B190" s="191"/>
      <c r="C190" s="192"/>
      <c r="D190" s="339"/>
      <c r="E190" s="169"/>
      <c r="F190" s="321"/>
      <c r="G190" s="316"/>
      <c r="H190" s="316"/>
      <c r="I190" s="318"/>
      <c r="J190" s="316"/>
      <c r="K190" s="321"/>
      <c r="L190" s="321"/>
    </row>
    <row r="191" spans="1:12" ht="8" hidden="1" customHeight="1">
      <c r="A191" s="196"/>
      <c r="B191" s="193"/>
      <c r="C191" s="194"/>
      <c r="D191" s="339"/>
      <c r="E191" s="169"/>
      <c r="F191" s="322"/>
      <c r="G191" s="205"/>
      <c r="H191" s="205"/>
      <c r="I191" s="319"/>
      <c r="J191" s="205"/>
      <c r="K191" s="322"/>
      <c r="L191" s="322"/>
    </row>
    <row r="192" spans="1:12" ht="26.25" customHeight="1">
      <c r="A192" s="188" t="s">
        <v>40</v>
      </c>
      <c r="B192" s="189" t="s">
        <v>233</v>
      </c>
      <c r="C192" s="190"/>
      <c r="D192" s="288" t="s">
        <v>56</v>
      </c>
      <c r="E192" s="169" t="s">
        <v>5</v>
      </c>
      <c r="F192" s="320">
        <v>100</v>
      </c>
      <c r="G192" s="320">
        <v>99</v>
      </c>
      <c r="H192" s="204">
        <f>G192/F192*100</f>
        <v>99</v>
      </c>
      <c r="I192" s="204">
        <v>3799497</v>
      </c>
      <c r="J192" s="204">
        <v>3459418.96</v>
      </c>
      <c r="K192" s="320">
        <f>J192/I192*100</f>
        <v>91.049393117036288</v>
      </c>
      <c r="L192" s="320" t="s">
        <v>8</v>
      </c>
    </row>
    <row r="193" spans="1:12" ht="18" customHeight="1">
      <c r="A193" s="188"/>
      <c r="B193" s="191"/>
      <c r="C193" s="192"/>
      <c r="D193" s="288"/>
      <c r="E193" s="169"/>
      <c r="F193" s="321"/>
      <c r="G193" s="321"/>
      <c r="H193" s="316"/>
      <c r="I193" s="316"/>
      <c r="J193" s="316"/>
      <c r="K193" s="321"/>
      <c r="L193" s="321"/>
    </row>
    <row r="194" spans="1:12" ht="39" customHeight="1">
      <c r="A194" s="188"/>
      <c r="B194" s="191"/>
      <c r="C194" s="192"/>
      <c r="D194" s="288"/>
      <c r="E194" s="169"/>
      <c r="F194" s="321"/>
      <c r="G194" s="321"/>
      <c r="H194" s="316"/>
      <c r="I194" s="316"/>
      <c r="J194" s="316"/>
      <c r="K194" s="321"/>
      <c r="L194" s="321"/>
    </row>
    <row r="195" spans="1:12" ht="21.5" customHeight="1">
      <c r="A195" s="188"/>
      <c r="B195" s="191"/>
      <c r="C195" s="192"/>
      <c r="D195" s="288"/>
      <c r="E195" s="169"/>
      <c r="F195" s="321"/>
      <c r="G195" s="321"/>
      <c r="H195" s="316"/>
      <c r="I195" s="316"/>
      <c r="J195" s="316"/>
      <c r="K195" s="321"/>
      <c r="L195" s="321"/>
    </row>
    <row r="196" spans="1:12" ht="10.5" customHeight="1">
      <c r="A196" s="188"/>
      <c r="B196" s="193"/>
      <c r="C196" s="194"/>
      <c r="D196" s="288"/>
      <c r="E196" s="169"/>
      <c r="F196" s="322"/>
      <c r="G196" s="322"/>
      <c r="H196" s="205"/>
      <c r="I196" s="205"/>
      <c r="J196" s="205"/>
      <c r="K196" s="322"/>
      <c r="L196" s="322"/>
    </row>
    <row r="197" spans="1:12" ht="16.5" customHeight="1">
      <c r="A197" s="188" t="s">
        <v>41</v>
      </c>
      <c r="B197" s="189" t="s">
        <v>234</v>
      </c>
      <c r="C197" s="190"/>
      <c r="D197" s="221" t="s">
        <v>57</v>
      </c>
      <c r="E197" s="169" t="s">
        <v>5</v>
      </c>
      <c r="F197" s="320">
        <v>100</v>
      </c>
      <c r="G197" s="320">
        <v>99</v>
      </c>
      <c r="H197" s="204">
        <f>G197/F197*100</f>
        <v>99</v>
      </c>
      <c r="I197" s="204">
        <v>7683169</v>
      </c>
      <c r="J197" s="204">
        <v>7127987.8899999997</v>
      </c>
      <c r="K197" s="320">
        <f>J197/I197*100</f>
        <v>92.774060937615715</v>
      </c>
      <c r="L197" s="320" t="s">
        <v>8</v>
      </c>
    </row>
    <row r="198" spans="1:12" ht="13" customHeight="1">
      <c r="A198" s="188"/>
      <c r="B198" s="191"/>
      <c r="C198" s="192"/>
      <c r="D198" s="222"/>
      <c r="E198" s="169"/>
      <c r="F198" s="321"/>
      <c r="G198" s="321"/>
      <c r="H198" s="316"/>
      <c r="I198" s="316"/>
      <c r="J198" s="316"/>
      <c r="K198" s="321"/>
      <c r="L198" s="321"/>
    </row>
    <row r="199" spans="1:12" ht="40.5" customHeight="1">
      <c r="A199" s="188"/>
      <c r="B199" s="191"/>
      <c r="C199" s="192"/>
      <c r="D199" s="222"/>
      <c r="E199" s="169"/>
      <c r="F199" s="321"/>
      <c r="G199" s="321"/>
      <c r="H199" s="316"/>
      <c r="I199" s="316"/>
      <c r="J199" s="316"/>
      <c r="K199" s="321"/>
      <c r="L199" s="321"/>
    </row>
    <row r="200" spans="1:12" ht="57.75" customHeight="1">
      <c r="A200" s="188"/>
      <c r="B200" s="191"/>
      <c r="C200" s="192"/>
      <c r="D200" s="222"/>
      <c r="E200" s="169"/>
      <c r="F200" s="321"/>
      <c r="G200" s="321"/>
      <c r="H200" s="316"/>
      <c r="I200" s="316"/>
      <c r="J200" s="316"/>
      <c r="K200" s="321"/>
      <c r="L200" s="321"/>
    </row>
    <row r="201" spans="1:12" ht="40.5" hidden="1" customHeight="1">
      <c r="A201" s="195"/>
      <c r="B201" s="193"/>
      <c r="C201" s="194"/>
      <c r="D201" s="223"/>
      <c r="E201" s="169"/>
      <c r="F201" s="322"/>
      <c r="G201" s="322"/>
      <c r="H201" s="205"/>
      <c r="I201" s="205"/>
      <c r="J201" s="205"/>
      <c r="K201" s="322"/>
      <c r="L201" s="322"/>
    </row>
    <row r="202" spans="1:12" ht="40.5" customHeight="1">
      <c r="A202" s="185" t="s">
        <v>226</v>
      </c>
      <c r="B202" s="186"/>
      <c r="C202" s="186"/>
      <c r="D202" s="187"/>
      <c r="E202" s="31" t="s">
        <v>8</v>
      </c>
      <c r="F202" s="33" t="s">
        <v>8</v>
      </c>
      <c r="G202" s="33" t="s">
        <v>8</v>
      </c>
      <c r="H202" s="20">
        <f>(H187+H192+H197)/3</f>
        <v>99</v>
      </c>
      <c r="I202" s="20">
        <f>I187+I192+I197</f>
        <v>14623415</v>
      </c>
      <c r="J202" s="20">
        <f>J187+J192+J197</f>
        <v>13467452</v>
      </c>
      <c r="K202" s="33">
        <f>J202/I202*100</f>
        <v>92.095122787666213</v>
      </c>
      <c r="L202" s="33" t="s">
        <v>8</v>
      </c>
    </row>
    <row r="203" spans="1:12" ht="40.5" hidden="1" customHeight="1">
      <c r="A203" s="79"/>
      <c r="B203" s="78"/>
      <c r="C203" s="78"/>
      <c r="D203" s="71"/>
      <c r="E203" s="72"/>
      <c r="F203" s="63"/>
      <c r="G203" s="63"/>
      <c r="H203" s="82"/>
      <c r="I203" s="81"/>
      <c r="J203" s="81"/>
      <c r="K203" s="80"/>
      <c r="L203" s="80"/>
    </row>
    <row r="204" spans="1:12" ht="40.5" hidden="1" customHeight="1">
      <c r="A204" s="79"/>
      <c r="B204" s="78"/>
      <c r="C204" s="78"/>
      <c r="D204" s="71"/>
      <c r="E204" s="31"/>
      <c r="F204" s="63"/>
      <c r="G204" s="63"/>
      <c r="H204" s="82"/>
      <c r="I204" s="81"/>
      <c r="J204" s="81"/>
      <c r="K204" s="80"/>
      <c r="L204" s="80"/>
    </row>
    <row r="205" spans="1:12" ht="40.5" hidden="1" customHeight="1">
      <c r="A205" s="79"/>
      <c r="B205" s="78"/>
      <c r="C205" s="78"/>
      <c r="D205" s="71"/>
      <c r="E205" s="31"/>
      <c r="F205" s="63"/>
      <c r="G205" s="63"/>
      <c r="H205" s="82"/>
      <c r="I205" s="81"/>
      <c r="J205" s="81"/>
      <c r="K205" s="80"/>
      <c r="L205" s="80"/>
    </row>
    <row r="206" spans="1:12" ht="40.5" hidden="1" customHeight="1">
      <c r="A206" s="79"/>
      <c r="B206" s="78"/>
      <c r="C206" s="78"/>
      <c r="D206" s="71"/>
      <c r="E206" s="31"/>
      <c r="F206" s="63"/>
      <c r="G206" s="63"/>
      <c r="H206" s="82"/>
      <c r="I206" s="81"/>
      <c r="J206" s="81"/>
      <c r="K206" s="80"/>
      <c r="L206" s="80"/>
    </row>
    <row r="207" spans="1:12" ht="40.5" hidden="1" customHeight="1">
      <c r="A207" s="79"/>
      <c r="B207" s="78"/>
      <c r="C207" s="78"/>
      <c r="D207" s="71"/>
      <c r="E207" s="31"/>
      <c r="F207" s="63"/>
      <c r="G207" s="63"/>
      <c r="H207" s="82"/>
      <c r="I207" s="81"/>
      <c r="J207" s="81"/>
      <c r="K207" s="80"/>
      <c r="L207" s="80"/>
    </row>
    <row r="208" spans="1:12" ht="40.5" hidden="1" customHeight="1">
      <c r="A208" s="79"/>
      <c r="B208" s="78"/>
      <c r="C208" s="78"/>
      <c r="D208" s="71"/>
      <c r="E208" s="31"/>
      <c r="F208" s="63"/>
      <c r="G208" s="63"/>
      <c r="H208" s="82"/>
      <c r="I208" s="81"/>
      <c r="J208" s="81"/>
      <c r="K208" s="80"/>
      <c r="L208" s="80"/>
    </row>
    <row r="209" spans="1:18" ht="40.5" hidden="1" customHeight="1">
      <c r="A209" s="79"/>
      <c r="B209" s="78"/>
      <c r="C209" s="78"/>
      <c r="D209" s="71"/>
      <c r="E209" s="31"/>
      <c r="F209" s="63"/>
      <c r="G209" s="63"/>
      <c r="H209" s="82"/>
      <c r="I209" s="81"/>
      <c r="J209" s="81"/>
      <c r="K209" s="80"/>
      <c r="L209" s="80"/>
    </row>
    <row r="210" spans="1:18" ht="40.5" hidden="1" customHeight="1">
      <c r="A210" s="79"/>
      <c r="B210" s="78"/>
      <c r="C210" s="78"/>
      <c r="D210" s="71"/>
      <c r="E210" s="31"/>
      <c r="F210" s="63"/>
      <c r="G210" s="63"/>
      <c r="H210" s="82"/>
      <c r="I210" s="81"/>
      <c r="J210" s="81"/>
      <c r="K210" s="80"/>
      <c r="L210" s="80"/>
    </row>
    <row r="211" spans="1:18" ht="40.5" customHeight="1">
      <c r="A211" s="193" t="s">
        <v>227</v>
      </c>
      <c r="B211" s="403"/>
      <c r="C211" s="403"/>
      <c r="D211" s="403"/>
      <c r="E211" s="403"/>
      <c r="F211" s="403"/>
      <c r="G211" s="403"/>
      <c r="H211" s="403"/>
      <c r="I211" s="403"/>
      <c r="J211" s="403"/>
      <c r="K211" s="403"/>
      <c r="L211" s="194"/>
    </row>
    <row r="212" spans="1:18" ht="19.5" customHeight="1">
      <c r="A212" s="188" t="s">
        <v>70</v>
      </c>
      <c r="B212" s="189" t="s">
        <v>340</v>
      </c>
      <c r="C212" s="190"/>
      <c r="D212" s="221" t="s">
        <v>84</v>
      </c>
      <c r="E212" s="169" t="s">
        <v>5</v>
      </c>
      <c r="F212" s="320">
        <v>100</v>
      </c>
      <c r="G212" s="320">
        <v>100</v>
      </c>
      <c r="H212" s="204">
        <f>G212/F212*100</f>
        <v>100</v>
      </c>
      <c r="I212" s="204">
        <f>'ОТЧЁТ по МП'!O285</f>
        <v>3968656</v>
      </c>
      <c r="J212" s="204">
        <f>'ОТЧЁТ по МП'!P285</f>
        <v>3968656</v>
      </c>
      <c r="K212" s="320">
        <f>J212/I212*100</f>
        <v>100</v>
      </c>
      <c r="L212" s="320" t="s">
        <v>8</v>
      </c>
    </row>
    <row r="213" spans="1:18" ht="12.75" customHeight="1">
      <c r="A213" s="188"/>
      <c r="B213" s="191"/>
      <c r="C213" s="192"/>
      <c r="D213" s="222"/>
      <c r="E213" s="169"/>
      <c r="F213" s="321"/>
      <c r="G213" s="321"/>
      <c r="H213" s="316"/>
      <c r="I213" s="316"/>
      <c r="J213" s="316"/>
      <c r="K213" s="321"/>
      <c r="L213" s="321"/>
    </row>
    <row r="214" spans="1:18" ht="11.5" customHeight="1">
      <c r="A214" s="188"/>
      <c r="B214" s="191"/>
      <c r="C214" s="192"/>
      <c r="D214" s="222"/>
      <c r="E214" s="169"/>
      <c r="F214" s="321"/>
      <c r="G214" s="321"/>
      <c r="H214" s="316"/>
      <c r="I214" s="316"/>
      <c r="J214" s="316"/>
      <c r="K214" s="321"/>
      <c r="L214" s="321"/>
      <c r="P214" s="112"/>
      <c r="Q214" s="112"/>
      <c r="R214" s="112"/>
    </row>
    <row r="215" spans="1:18" ht="7.5" customHeight="1">
      <c r="A215" s="188"/>
      <c r="B215" s="191"/>
      <c r="C215" s="192"/>
      <c r="D215" s="222"/>
      <c r="E215" s="169"/>
      <c r="F215" s="321"/>
      <c r="G215" s="321"/>
      <c r="H215" s="316"/>
      <c r="I215" s="316"/>
      <c r="J215" s="316"/>
      <c r="K215" s="321"/>
      <c r="L215" s="321"/>
    </row>
    <row r="216" spans="1:18" ht="12.75" customHeight="1">
      <c r="A216" s="188"/>
      <c r="B216" s="193"/>
      <c r="C216" s="194"/>
      <c r="D216" s="223"/>
      <c r="E216" s="169"/>
      <c r="F216" s="322"/>
      <c r="G216" s="322"/>
      <c r="H216" s="205"/>
      <c r="I216" s="205"/>
      <c r="J216" s="205"/>
      <c r="K216" s="322"/>
      <c r="L216" s="322"/>
    </row>
    <row r="217" spans="1:18" ht="49.5" customHeight="1">
      <c r="A217" s="393" t="s">
        <v>201</v>
      </c>
      <c r="B217" s="394"/>
      <c r="C217" s="394"/>
      <c r="D217" s="394"/>
      <c r="E217" s="394"/>
      <c r="F217" s="394"/>
      <c r="G217" s="395"/>
      <c r="H217" s="145">
        <f>((H187+H192+H197)+(H212/1))/(3+1)</f>
        <v>99.25</v>
      </c>
      <c r="I217" s="327" t="s">
        <v>194</v>
      </c>
      <c r="J217" s="383"/>
      <c r="K217" s="32">
        <f>J177/I177*100</f>
        <v>93.78249469894989</v>
      </c>
      <c r="L217" s="96" t="s">
        <v>8</v>
      </c>
    </row>
    <row r="218" spans="1:18" ht="40.5" hidden="1" customHeight="1">
      <c r="A218" s="325" t="s">
        <v>138</v>
      </c>
      <c r="B218" s="326"/>
      <c r="C218" s="326"/>
      <c r="D218" s="364"/>
      <c r="E218" s="93" t="s">
        <v>139</v>
      </c>
      <c r="F218" s="343" t="e">
        <f>#REF!</f>
        <v>#REF!</v>
      </c>
      <c r="G218" s="399"/>
      <c r="H218" s="145" t="s">
        <v>8</v>
      </c>
      <c r="I218" s="38" t="s">
        <v>8</v>
      </c>
      <c r="J218" s="94" t="s">
        <v>8</v>
      </c>
      <c r="K218" s="32" t="s">
        <v>8</v>
      </c>
      <c r="L218" s="96" t="s">
        <v>8</v>
      </c>
    </row>
    <row r="219" spans="1:18" ht="40.5" customHeight="1">
      <c r="A219" s="325" t="s">
        <v>202</v>
      </c>
      <c r="B219" s="326"/>
      <c r="C219" s="326"/>
      <c r="D219" s="326"/>
      <c r="E219" s="326"/>
      <c r="F219" s="326"/>
      <c r="G219" s="326"/>
      <c r="H219" s="406">
        <f>H217</f>
        <v>99.25</v>
      </c>
      <c r="I219" s="201" t="s">
        <v>205</v>
      </c>
      <c r="J219" s="201"/>
      <c r="K219" s="32">
        <f>K217</f>
        <v>93.78249469894989</v>
      </c>
      <c r="L219" s="96" t="s">
        <v>8</v>
      </c>
    </row>
    <row r="220" spans="1:18" ht="40.5" customHeight="1">
      <c r="A220" s="325" t="s">
        <v>240</v>
      </c>
      <c r="B220" s="326"/>
      <c r="C220" s="326"/>
      <c r="D220" s="326"/>
      <c r="E220" s="326"/>
      <c r="F220" s="326"/>
      <c r="G220" s="326"/>
      <c r="H220" s="326"/>
      <c r="I220" s="326"/>
      <c r="J220" s="326"/>
      <c r="K220" s="364"/>
      <c r="L220" s="32">
        <f>(H219*0.8)+(K219*0.2)</f>
        <v>98.156498939789984</v>
      </c>
    </row>
    <row r="221" spans="1:18" ht="31.5" customHeight="1">
      <c r="A221" s="214" t="s">
        <v>12</v>
      </c>
      <c r="B221" s="214"/>
      <c r="C221" s="214"/>
      <c r="D221" s="214"/>
      <c r="E221" s="214"/>
      <c r="F221" s="214"/>
      <c r="G221" s="214"/>
      <c r="H221" s="214"/>
      <c r="I221" s="214"/>
      <c r="J221" s="214"/>
      <c r="K221" s="214"/>
      <c r="L221" s="214"/>
    </row>
    <row r="222" spans="1:18" ht="36" customHeight="1">
      <c r="A222" s="173" t="s">
        <v>59</v>
      </c>
      <c r="B222" s="170" t="s">
        <v>224</v>
      </c>
      <c r="C222" s="206"/>
      <c r="D222" s="169" t="s">
        <v>8</v>
      </c>
      <c r="E222" s="169" t="s">
        <v>8</v>
      </c>
      <c r="F222" s="320" t="s">
        <v>8</v>
      </c>
      <c r="G222" s="320" t="s">
        <v>8</v>
      </c>
      <c r="H222" s="320" t="s">
        <v>8</v>
      </c>
      <c r="I222" s="320">
        <f>I232+I237+I242+I247+I248+I249+I252</f>
        <v>76913184.859999999</v>
      </c>
      <c r="J222" s="320">
        <f>J232+J237+J242+J247+J248+J249+J252</f>
        <v>76591432.539999992</v>
      </c>
      <c r="K222" s="320" t="s">
        <v>8</v>
      </c>
      <c r="L222" s="320" t="s">
        <v>8</v>
      </c>
    </row>
    <row r="223" spans="1:18" ht="15.75" customHeight="1">
      <c r="A223" s="231"/>
      <c r="B223" s="171"/>
      <c r="C223" s="207"/>
      <c r="D223" s="169"/>
      <c r="E223" s="169"/>
      <c r="F223" s="321"/>
      <c r="G223" s="321"/>
      <c r="H223" s="321"/>
      <c r="I223" s="321"/>
      <c r="J223" s="321"/>
      <c r="K223" s="321"/>
      <c r="L223" s="321"/>
    </row>
    <row r="224" spans="1:18" ht="3" customHeight="1">
      <c r="A224" s="231"/>
      <c r="B224" s="171"/>
      <c r="C224" s="207"/>
      <c r="D224" s="169"/>
      <c r="E224" s="169"/>
      <c r="F224" s="321"/>
      <c r="G224" s="321"/>
      <c r="H224" s="321"/>
      <c r="I224" s="321"/>
      <c r="J224" s="321"/>
      <c r="K224" s="321"/>
      <c r="L224" s="321"/>
    </row>
    <row r="225" spans="1:12" ht="0.75" customHeight="1">
      <c r="A225" s="231"/>
      <c r="B225" s="171"/>
      <c r="C225" s="207"/>
      <c r="D225" s="169"/>
      <c r="E225" s="169"/>
      <c r="F225" s="321"/>
      <c r="G225" s="321"/>
      <c r="H225" s="321"/>
      <c r="I225" s="321"/>
      <c r="J225" s="321"/>
      <c r="K225" s="321"/>
      <c r="L225" s="321"/>
    </row>
    <row r="226" spans="1:12" ht="6" customHeight="1">
      <c r="A226" s="232"/>
      <c r="B226" s="172"/>
      <c r="C226" s="208"/>
      <c r="D226" s="173"/>
      <c r="E226" s="169"/>
      <c r="F226" s="322"/>
      <c r="G226" s="322"/>
      <c r="H226" s="322"/>
      <c r="I226" s="322"/>
      <c r="J226" s="322"/>
      <c r="K226" s="322"/>
      <c r="L226" s="322"/>
    </row>
    <row r="227" spans="1:12" ht="6" customHeight="1">
      <c r="A227" s="189" t="s">
        <v>225</v>
      </c>
      <c r="B227" s="404"/>
      <c r="C227" s="404"/>
      <c r="D227" s="404"/>
      <c r="E227" s="404"/>
      <c r="F227" s="404"/>
      <c r="G227" s="404"/>
      <c r="H227" s="404"/>
      <c r="I227" s="404"/>
      <c r="J227" s="404"/>
      <c r="K227" s="404"/>
      <c r="L227" s="190"/>
    </row>
    <row r="228" spans="1:12" ht="6" customHeight="1">
      <c r="A228" s="191"/>
      <c r="B228" s="405"/>
      <c r="C228" s="405"/>
      <c r="D228" s="405"/>
      <c r="E228" s="405"/>
      <c r="F228" s="405"/>
      <c r="G228" s="405"/>
      <c r="H228" s="405"/>
      <c r="I228" s="405"/>
      <c r="J228" s="405"/>
      <c r="K228" s="405"/>
      <c r="L228" s="192"/>
    </row>
    <row r="229" spans="1:12" ht="6" customHeight="1">
      <c r="A229" s="191"/>
      <c r="B229" s="405"/>
      <c r="C229" s="405"/>
      <c r="D229" s="405"/>
      <c r="E229" s="405"/>
      <c r="F229" s="405"/>
      <c r="G229" s="405"/>
      <c r="H229" s="405"/>
      <c r="I229" s="405"/>
      <c r="J229" s="405"/>
      <c r="K229" s="405"/>
      <c r="L229" s="192"/>
    </row>
    <row r="230" spans="1:12" ht="6" customHeight="1">
      <c r="A230" s="191"/>
      <c r="B230" s="405"/>
      <c r="C230" s="405"/>
      <c r="D230" s="405"/>
      <c r="E230" s="405"/>
      <c r="F230" s="405"/>
      <c r="G230" s="405"/>
      <c r="H230" s="405"/>
      <c r="I230" s="405"/>
      <c r="J230" s="405"/>
      <c r="K230" s="405"/>
      <c r="L230" s="192"/>
    </row>
    <row r="231" spans="1:12" ht="6" customHeight="1">
      <c r="A231" s="193"/>
      <c r="B231" s="403"/>
      <c r="C231" s="403"/>
      <c r="D231" s="403"/>
      <c r="E231" s="403"/>
      <c r="F231" s="403"/>
      <c r="G231" s="403"/>
      <c r="H231" s="403"/>
      <c r="I231" s="403"/>
      <c r="J231" s="403"/>
      <c r="K231" s="403"/>
      <c r="L231" s="194"/>
    </row>
    <row r="232" spans="1:12" ht="27.75" customHeight="1">
      <c r="A232" s="195" t="s">
        <v>43</v>
      </c>
      <c r="B232" s="189" t="s">
        <v>235</v>
      </c>
      <c r="C232" s="190"/>
      <c r="D232" s="209" t="s">
        <v>85</v>
      </c>
      <c r="E232" s="169" t="s">
        <v>5</v>
      </c>
      <c r="F232" s="320">
        <v>100</v>
      </c>
      <c r="G232" s="320">
        <v>100</v>
      </c>
      <c r="H232" s="204">
        <f>G232/F232*100</f>
        <v>100</v>
      </c>
      <c r="I232" s="204">
        <f>'ОТЧЁТ по МП'!O305</f>
        <v>26278465.949999999</v>
      </c>
      <c r="J232" s="204">
        <f>'ОТЧЁТ по МП'!P305</f>
        <v>26204731.760000002</v>
      </c>
      <c r="K232" s="320">
        <f>J232/I232*100</f>
        <v>99.719412121924123</v>
      </c>
      <c r="L232" s="320" t="s">
        <v>8</v>
      </c>
    </row>
    <row r="233" spans="1:12" ht="14.25" customHeight="1">
      <c r="A233" s="196"/>
      <c r="B233" s="191"/>
      <c r="C233" s="192"/>
      <c r="D233" s="210"/>
      <c r="E233" s="169"/>
      <c r="F233" s="321"/>
      <c r="G233" s="321"/>
      <c r="H233" s="316"/>
      <c r="I233" s="316"/>
      <c r="J233" s="316"/>
      <c r="K233" s="321"/>
      <c r="L233" s="321"/>
    </row>
    <row r="234" spans="1:12" ht="8.25" customHeight="1">
      <c r="A234" s="196"/>
      <c r="B234" s="191"/>
      <c r="C234" s="192"/>
      <c r="D234" s="210"/>
      <c r="E234" s="169"/>
      <c r="F234" s="321"/>
      <c r="G234" s="321"/>
      <c r="H234" s="316"/>
      <c r="I234" s="316"/>
      <c r="J234" s="316"/>
      <c r="K234" s="321"/>
      <c r="L234" s="321"/>
    </row>
    <row r="235" spans="1:12" ht="22" customHeight="1">
      <c r="A235" s="196"/>
      <c r="B235" s="191"/>
      <c r="C235" s="192"/>
      <c r="D235" s="210"/>
      <c r="E235" s="169"/>
      <c r="F235" s="321"/>
      <c r="G235" s="321"/>
      <c r="H235" s="316"/>
      <c r="I235" s="316"/>
      <c r="J235" s="316"/>
      <c r="K235" s="321"/>
      <c r="L235" s="321"/>
    </row>
    <row r="236" spans="1:12" ht="15" customHeight="1">
      <c r="A236" s="196"/>
      <c r="B236" s="191"/>
      <c r="C236" s="192"/>
      <c r="D236" s="211"/>
      <c r="E236" s="169"/>
      <c r="F236" s="322"/>
      <c r="G236" s="322"/>
      <c r="H236" s="205"/>
      <c r="I236" s="205"/>
      <c r="J236" s="205"/>
      <c r="K236" s="322"/>
      <c r="L236" s="322"/>
    </row>
    <row r="237" spans="1:12" ht="27.75" customHeight="1">
      <c r="A237" s="188" t="s">
        <v>44</v>
      </c>
      <c r="B237" s="189" t="s">
        <v>236</v>
      </c>
      <c r="C237" s="190"/>
      <c r="D237" s="209" t="s">
        <v>71</v>
      </c>
      <c r="E237" s="169" t="s">
        <v>5</v>
      </c>
      <c r="F237" s="320">
        <v>100</v>
      </c>
      <c r="G237" s="204">
        <v>100</v>
      </c>
      <c r="H237" s="204">
        <f>G237/F237*100</f>
        <v>100</v>
      </c>
      <c r="I237" s="204">
        <f>'ОТЧЁТ по МП'!O314</f>
        <v>42884124</v>
      </c>
      <c r="J237" s="204">
        <f>'ОТЧЁТ по МП'!P314</f>
        <v>42881311.259999998</v>
      </c>
      <c r="K237" s="320">
        <f>J237/I237*100</f>
        <v>99.993441069240447</v>
      </c>
      <c r="L237" s="320" t="s">
        <v>8</v>
      </c>
    </row>
    <row r="238" spans="1:12" ht="25.5" customHeight="1">
      <c r="A238" s="188"/>
      <c r="B238" s="191"/>
      <c r="C238" s="192"/>
      <c r="D238" s="210"/>
      <c r="E238" s="169"/>
      <c r="F238" s="321"/>
      <c r="G238" s="316"/>
      <c r="H238" s="316"/>
      <c r="I238" s="316"/>
      <c r="J238" s="316"/>
      <c r="K238" s="321"/>
      <c r="L238" s="321"/>
    </row>
    <row r="239" spans="1:12" ht="32.25" customHeight="1">
      <c r="A239" s="188"/>
      <c r="B239" s="191"/>
      <c r="C239" s="192"/>
      <c r="D239" s="210"/>
      <c r="E239" s="169"/>
      <c r="F239" s="321"/>
      <c r="G239" s="316"/>
      <c r="H239" s="316"/>
      <c r="I239" s="316"/>
      <c r="J239" s="316"/>
      <c r="K239" s="321"/>
      <c r="L239" s="321"/>
    </row>
    <row r="240" spans="1:12" ht="3" customHeight="1">
      <c r="A240" s="188"/>
      <c r="B240" s="191"/>
      <c r="C240" s="192"/>
      <c r="D240" s="210"/>
      <c r="E240" s="169"/>
      <c r="F240" s="321"/>
      <c r="G240" s="316"/>
      <c r="H240" s="316"/>
      <c r="I240" s="316"/>
      <c r="J240" s="316"/>
      <c r="K240" s="321"/>
      <c r="L240" s="321"/>
    </row>
    <row r="241" spans="1:16" ht="43" customHeight="1">
      <c r="A241" s="188"/>
      <c r="B241" s="193"/>
      <c r="C241" s="194"/>
      <c r="D241" s="211"/>
      <c r="E241" s="169"/>
      <c r="F241" s="322"/>
      <c r="G241" s="205"/>
      <c r="H241" s="205"/>
      <c r="I241" s="205"/>
      <c r="J241" s="205"/>
      <c r="K241" s="322"/>
      <c r="L241" s="322"/>
    </row>
    <row r="242" spans="1:16" ht="21" customHeight="1">
      <c r="A242" s="169" t="s">
        <v>282</v>
      </c>
      <c r="B242" s="330" t="s">
        <v>281</v>
      </c>
      <c r="C242" s="332"/>
      <c r="D242" s="339" t="s">
        <v>94</v>
      </c>
      <c r="E242" s="169" t="s">
        <v>5</v>
      </c>
      <c r="F242" s="320">
        <v>100</v>
      </c>
      <c r="G242" s="204">
        <v>100</v>
      </c>
      <c r="H242" s="204">
        <f>G242/F242*100</f>
        <v>100</v>
      </c>
      <c r="I242" s="204">
        <f>'ОТЧЁТ по МП'!O324</f>
        <v>403486.32</v>
      </c>
      <c r="J242" s="204">
        <f>'ОТЧЁТ по МП'!P324</f>
        <v>330020</v>
      </c>
      <c r="K242" s="320">
        <f>J242/I242*100</f>
        <v>81.792116272987897</v>
      </c>
      <c r="L242" s="320" t="s">
        <v>8</v>
      </c>
    </row>
    <row r="243" spans="1:16" ht="11.25" customHeight="1">
      <c r="A243" s="169"/>
      <c r="B243" s="333"/>
      <c r="C243" s="335"/>
      <c r="D243" s="339"/>
      <c r="E243" s="169"/>
      <c r="F243" s="321"/>
      <c r="G243" s="316"/>
      <c r="H243" s="316"/>
      <c r="I243" s="316"/>
      <c r="J243" s="316"/>
      <c r="K243" s="321"/>
      <c r="L243" s="321"/>
    </row>
    <row r="244" spans="1:16" ht="24" customHeight="1">
      <c r="A244" s="169"/>
      <c r="B244" s="333"/>
      <c r="C244" s="335"/>
      <c r="D244" s="339"/>
      <c r="E244" s="169"/>
      <c r="F244" s="321"/>
      <c r="G244" s="316"/>
      <c r="H244" s="316"/>
      <c r="I244" s="316"/>
      <c r="J244" s="316"/>
      <c r="K244" s="321"/>
      <c r="L244" s="321"/>
    </row>
    <row r="245" spans="1:16" ht="13.5" customHeight="1">
      <c r="A245" s="169"/>
      <c r="B245" s="333"/>
      <c r="C245" s="335"/>
      <c r="D245" s="339"/>
      <c r="E245" s="169"/>
      <c r="F245" s="321"/>
      <c r="G245" s="316"/>
      <c r="H245" s="316"/>
      <c r="I245" s="316"/>
      <c r="J245" s="316"/>
      <c r="K245" s="321"/>
      <c r="L245" s="321"/>
    </row>
    <row r="246" spans="1:16" ht="6" hidden="1" customHeight="1">
      <c r="A246" s="169"/>
      <c r="B246" s="336"/>
      <c r="C246" s="338"/>
      <c r="D246" s="339"/>
      <c r="E246" s="169"/>
      <c r="F246" s="322"/>
      <c r="G246" s="205"/>
      <c r="H246" s="205"/>
      <c r="I246" s="205"/>
      <c r="J246" s="205"/>
      <c r="K246" s="322"/>
      <c r="L246" s="322"/>
    </row>
    <row r="247" spans="1:16" ht="57" customHeight="1">
      <c r="A247" s="99" t="s">
        <v>337</v>
      </c>
      <c r="B247" s="323" t="s">
        <v>285</v>
      </c>
      <c r="C247" s="324"/>
      <c r="D247" s="101" t="s">
        <v>261</v>
      </c>
      <c r="E247" s="98" t="s">
        <v>139</v>
      </c>
      <c r="F247" s="103">
        <v>1</v>
      </c>
      <c r="G247" s="103">
        <v>1</v>
      </c>
      <c r="H247" s="104">
        <f>G247/F247*100</f>
        <v>100</v>
      </c>
      <c r="I247" s="104">
        <f>'ОТЧЁТ по МП'!O354</f>
        <v>130022.43</v>
      </c>
      <c r="J247" s="139">
        <f>'ОТЧЁТ по МП'!P354</f>
        <v>122170.49</v>
      </c>
      <c r="K247" s="102">
        <f>J247/I247*100</f>
        <v>93.961088098415019</v>
      </c>
      <c r="L247" s="102" t="s">
        <v>8</v>
      </c>
    </row>
    <row r="248" spans="1:16" ht="53" customHeight="1">
      <c r="A248" s="31" t="s">
        <v>283</v>
      </c>
      <c r="B248" s="323" t="s">
        <v>286</v>
      </c>
      <c r="C248" s="324"/>
      <c r="D248" s="101" t="s">
        <v>261</v>
      </c>
      <c r="E248" s="72" t="s">
        <v>139</v>
      </c>
      <c r="F248" s="83">
        <v>1</v>
      </c>
      <c r="G248" s="83">
        <v>1</v>
      </c>
      <c r="H248" s="20">
        <f>G248/F248*100</f>
        <v>100</v>
      </c>
      <c r="I248" s="20">
        <f>'ОТЧЁТ по МП'!O359</f>
        <v>1560867.57</v>
      </c>
      <c r="J248" s="139">
        <f>'ОТЧЁТ по МП'!P359</f>
        <v>1396980.44</v>
      </c>
      <c r="K248" s="33">
        <f>J248/I248*100</f>
        <v>89.500254015784307</v>
      </c>
      <c r="L248" s="33" t="s">
        <v>8</v>
      </c>
      <c r="P248" s="112"/>
    </row>
    <row r="249" spans="1:16" ht="135" customHeight="1">
      <c r="A249" s="131" t="s">
        <v>284</v>
      </c>
      <c r="B249" s="323" t="s">
        <v>336</v>
      </c>
      <c r="C249" s="324"/>
      <c r="D249" s="143" t="s">
        <v>326</v>
      </c>
      <c r="E249" s="130" t="s">
        <v>25</v>
      </c>
      <c r="F249" s="141">
        <v>1</v>
      </c>
      <c r="G249" s="141">
        <v>1</v>
      </c>
      <c r="H249" s="139">
        <f>G249/F249*100</f>
        <v>100</v>
      </c>
      <c r="I249" s="139">
        <f>'ОТЧЁТ по МП'!O364</f>
        <v>40404.04</v>
      </c>
      <c r="J249" s="139">
        <f>'ОТЧЁТ по МП'!P364</f>
        <v>40404.04</v>
      </c>
      <c r="K249" s="142">
        <f>J249/I249*100</f>
        <v>100</v>
      </c>
      <c r="L249" s="142" t="s">
        <v>8</v>
      </c>
      <c r="P249" s="112"/>
    </row>
    <row r="250" spans="1:16" ht="28" customHeight="1">
      <c r="A250" s="181" t="s">
        <v>226</v>
      </c>
      <c r="B250" s="201"/>
      <c r="C250" s="201"/>
      <c r="D250" s="201"/>
      <c r="E250" s="31" t="s">
        <v>8</v>
      </c>
      <c r="F250" s="33" t="s">
        <v>8</v>
      </c>
      <c r="G250" s="33" t="s">
        <v>8</v>
      </c>
      <c r="H250" s="19">
        <f>(H249+H248+H247+H242+H237+H232)/6</f>
        <v>100</v>
      </c>
      <c r="I250" s="20">
        <f>I232+I237+I242+I247+I248+I249</f>
        <v>71297370.310000002</v>
      </c>
      <c r="J250" s="139">
        <f>J232+J237+J242+J247+J248+J249</f>
        <v>70975617.989999995</v>
      </c>
      <c r="K250" s="32">
        <f>J250/I250*100</f>
        <v>99.548717829842772</v>
      </c>
      <c r="L250" s="33" t="s">
        <v>8</v>
      </c>
    </row>
    <row r="251" spans="1:16" ht="35" customHeight="1">
      <c r="A251" s="325" t="s">
        <v>227</v>
      </c>
      <c r="B251" s="326"/>
      <c r="C251" s="326"/>
      <c r="D251" s="326"/>
      <c r="E251" s="326"/>
      <c r="F251" s="326"/>
      <c r="G251" s="326"/>
      <c r="H251" s="326"/>
      <c r="I251" s="326"/>
      <c r="J251" s="326"/>
      <c r="K251" s="326"/>
      <c r="L251" s="364"/>
    </row>
    <row r="252" spans="1:16" ht="66" customHeight="1">
      <c r="A252" s="188" t="s">
        <v>181</v>
      </c>
      <c r="B252" s="214" t="s">
        <v>237</v>
      </c>
      <c r="C252" s="214"/>
      <c r="D252" s="214" t="s">
        <v>58</v>
      </c>
      <c r="E252" s="169" t="s">
        <v>5</v>
      </c>
      <c r="F252" s="373">
        <v>100</v>
      </c>
      <c r="G252" s="329">
        <v>100</v>
      </c>
      <c r="H252" s="329">
        <f>G252/F252*100</f>
        <v>100</v>
      </c>
      <c r="I252" s="329">
        <f>'ОТЧЁТ по МП'!O310</f>
        <v>5615814.5499999998</v>
      </c>
      <c r="J252" s="329">
        <f>'ОТЧЁТ по МП'!P310</f>
        <v>5615814.5499999998</v>
      </c>
      <c r="K252" s="373">
        <f>J252/I252*100</f>
        <v>100</v>
      </c>
      <c r="L252" s="373" t="s">
        <v>8</v>
      </c>
    </row>
    <row r="253" spans="1:16" ht="23.5" customHeight="1">
      <c r="A253" s="188"/>
      <c r="B253" s="214"/>
      <c r="C253" s="214"/>
      <c r="D253" s="214"/>
      <c r="E253" s="169"/>
      <c r="F253" s="373"/>
      <c r="G253" s="329"/>
      <c r="H253" s="329"/>
      <c r="I253" s="329"/>
      <c r="J253" s="329"/>
      <c r="K253" s="373"/>
      <c r="L253" s="373"/>
    </row>
    <row r="254" spans="1:16" ht="37.5" hidden="1" customHeight="1">
      <c r="A254" s="188"/>
      <c r="B254" s="214"/>
      <c r="C254" s="214"/>
      <c r="D254" s="214"/>
      <c r="E254" s="169"/>
      <c r="F254" s="373"/>
      <c r="G254" s="329"/>
      <c r="H254" s="329"/>
      <c r="I254" s="329"/>
      <c r="J254" s="329"/>
      <c r="K254" s="373"/>
      <c r="L254" s="373"/>
    </row>
    <row r="255" spans="1:16" ht="37.5" hidden="1" customHeight="1">
      <c r="A255" s="188"/>
      <c r="B255" s="214"/>
      <c r="C255" s="214"/>
      <c r="D255" s="214"/>
      <c r="E255" s="169"/>
      <c r="F255" s="373"/>
      <c r="G255" s="329"/>
      <c r="H255" s="329"/>
      <c r="I255" s="329"/>
      <c r="J255" s="329"/>
      <c r="K255" s="373"/>
      <c r="L255" s="373"/>
    </row>
    <row r="256" spans="1:16" ht="37.5" hidden="1" customHeight="1">
      <c r="A256" s="188"/>
      <c r="B256" s="214"/>
      <c r="C256" s="214"/>
      <c r="D256" s="214"/>
      <c r="E256" s="169"/>
      <c r="F256" s="373"/>
      <c r="G256" s="329"/>
      <c r="H256" s="329"/>
      <c r="I256" s="329"/>
      <c r="J256" s="329"/>
      <c r="K256" s="373"/>
      <c r="L256" s="373"/>
    </row>
    <row r="257" spans="1:12" ht="38.5" customHeight="1">
      <c r="A257" s="181" t="s">
        <v>226</v>
      </c>
      <c r="B257" s="201"/>
      <c r="C257" s="201"/>
      <c r="D257" s="202"/>
      <c r="E257" s="93" t="s">
        <v>8</v>
      </c>
      <c r="F257" s="96" t="s">
        <v>8</v>
      </c>
      <c r="G257" s="97" t="s">
        <v>8</v>
      </c>
      <c r="H257" s="19">
        <f>(H252)/1</f>
        <v>100</v>
      </c>
      <c r="I257" s="97">
        <f>SUM(I252:I256)</f>
        <v>5615814.5499999998</v>
      </c>
      <c r="J257" s="97">
        <f>SUM(J252:J256)</f>
        <v>5615814.5499999998</v>
      </c>
      <c r="K257" s="32">
        <f>J257/I257*100</f>
        <v>100</v>
      </c>
      <c r="L257" s="95" t="s">
        <v>8</v>
      </c>
    </row>
    <row r="258" spans="1:12" ht="35.5" customHeight="1">
      <c r="A258" s="325" t="s">
        <v>228</v>
      </c>
      <c r="B258" s="326"/>
      <c r="C258" s="326"/>
      <c r="D258" s="326"/>
      <c r="E258" s="326"/>
      <c r="F258" s="326"/>
      <c r="G258" s="326"/>
      <c r="H258" s="19">
        <f>((H252)+(H232+H237+H242+H248+H247+H249))/(6+1)</f>
        <v>100</v>
      </c>
      <c r="I258" s="327" t="s">
        <v>194</v>
      </c>
      <c r="J258" s="383"/>
      <c r="K258" s="91">
        <f>(J222/I222)*100</f>
        <v>99.581668187859236</v>
      </c>
      <c r="L258" s="95" t="s">
        <v>8</v>
      </c>
    </row>
    <row r="259" spans="1:12" ht="35.5" customHeight="1">
      <c r="A259" s="325" t="s">
        <v>203</v>
      </c>
      <c r="B259" s="326"/>
      <c r="C259" s="326"/>
      <c r="D259" s="326"/>
      <c r="E259" s="326"/>
      <c r="F259" s="326"/>
      <c r="G259" s="326"/>
      <c r="H259" s="19">
        <f>H258</f>
        <v>100</v>
      </c>
      <c r="I259" s="327" t="s">
        <v>204</v>
      </c>
      <c r="J259" s="328"/>
      <c r="K259" s="96">
        <f>K258</f>
        <v>99.581668187859236</v>
      </c>
      <c r="L259" s="95" t="s">
        <v>8</v>
      </c>
    </row>
    <row r="260" spans="1:12" ht="37.5" customHeight="1">
      <c r="A260" s="339" t="s">
        <v>241</v>
      </c>
      <c r="B260" s="339"/>
      <c r="C260" s="339"/>
      <c r="D260" s="339"/>
      <c r="E260" s="339"/>
      <c r="F260" s="339"/>
      <c r="G260" s="339"/>
      <c r="H260" s="339"/>
      <c r="I260" s="339"/>
      <c r="J260" s="339"/>
      <c r="K260" s="339"/>
      <c r="L260" s="96">
        <f>(H259*0.8)+(K259*0.2)</f>
        <v>99.916333637571853</v>
      </c>
    </row>
    <row r="261" spans="1:12" ht="65.5" hidden="1" customHeight="1">
      <c r="A261" s="359"/>
      <c r="B261" s="359"/>
      <c r="C261" s="359"/>
      <c r="D261" s="359"/>
      <c r="E261" s="359"/>
      <c r="F261" s="359"/>
      <c r="G261" s="359"/>
      <c r="H261" s="90"/>
      <c r="I261" s="360"/>
      <c r="J261" s="360"/>
      <c r="K261" s="90"/>
      <c r="L261" s="90"/>
    </row>
    <row r="262" spans="1:12" ht="37.5" customHeight="1">
      <c r="A262" s="358" t="s">
        <v>238</v>
      </c>
      <c r="B262" s="358"/>
      <c r="C262" s="358"/>
      <c r="D262" s="358"/>
      <c r="E262" s="358"/>
      <c r="F262" s="358"/>
      <c r="G262" s="358"/>
      <c r="H262" s="358"/>
      <c r="I262" s="358"/>
      <c r="J262" s="358"/>
      <c r="K262" s="358"/>
      <c r="L262" s="92">
        <f>(L260+L220+L175)/3</f>
        <v>99.345347266551087</v>
      </c>
    </row>
    <row r="263" spans="1:12" ht="12" customHeight="1">
      <c r="A263" s="357"/>
      <c r="B263" s="357"/>
      <c r="C263" s="357"/>
      <c r="D263" s="357"/>
      <c r="E263" s="357"/>
      <c r="F263" s="357"/>
      <c r="G263" s="357"/>
      <c r="H263" s="357"/>
      <c r="I263" s="357"/>
      <c r="J263" s="357"/>
      <c r="K263" s="357"/>
      <c r="L263" s="357"/>
    </row>
    <row r="264" spans="1:12" ht="40.5" customHeight="1">
      <c r="I264" s="112"/>
      <c r="J264" s="112"/>
    </row>
    <row r="265" spans="1:12" ht="26.25" customHeight="1">
      <c r="A265" s="356" t="s">
        <v>288</v>
      </c>
      <c r="B265" s="356"/>
      <c r="C265" s="356"/>
      <c r="D265" s="356"/>
      <c r="E265" s="356"/>
    </row>
  </sheetData>
  <mergeCells count="444">
    <mergeCell ref="L242:L246"/>
    <mergeCell ref="I232:I236"/>
    <mergeCell ref="J232:J236"/>
    <mergeCell ref="A227:L231"/>
    <mergeCell ref="A232:A236"/>
    <mergeCell ref="L212:L216"/>
    <mergeCell ref="B232:C236"/>
    <mergeCell ref="L85:L89"/>
    <mergeCell ref="L90:L94"/>
    <mergeCell ref="L100:L104"/>
    <mergeCell ref="L115:L119"/>
    <mergeCell ref="A90:A94"/>
    <mergeCell ref="B90:C94"/>
    <mergeCell ref="D90:D94"/>
    <mergeCell ref="E90:E94"/>
    <mergeCell ref="L237:L241"/>
    <mergeCell ref="K237:K241"/>
    <mergeCell ref="F237:F241"/>
    <mergeCell ref="G237:G241"/>
    <mergeCell ref="H237:H241"/>
    <mergeCell ref="I237:I241"/>
    <mergeCell ref="E237:E241"/>
    <mergeCell ref="A150:G150"/>
    <mergeCell ref="A211:L211"/>
    <mergeCell ref="H151:H155"/>
    <mergeCell ref="K151:K155"/>
    <mergeCell ref="L151:L155"/>
    <mergeCell ref="K161:K165"/>
    <mergeCell ref="L161:L165"/>
    <mergeCell ref="I151:I155"/>
    <mergeCell ref="H161:H165"/>
    <mergeCell ref="I161:I165"/>
    <mergeCell ref="J161:J165"/>
    <mergeCell ref="K212:K216"/>
    <mergeCell ref="H232:H236"/>
    <mergeCell ref="L222:L226"/>
    <mergeCell ref="F232:F236"/>
    <mergeCell ref="G232:G236"/>
    <mergeCell ref="K197:K201"/>
    <mergeCell ref="L197:L201"/>
    <mergeCell ref="D29:D33"/>
    <mergeCell ref="E29:E33"/>
    <mergeCell ref="K192:K196"/>
    <mergeCell ref="L192:L196"/>
    <mergeCell ref="F192:F196"/>
    <mergeCell ref="G192:G196"/>
    <mergeCell ref="A218:D218"/>
    <mergeCell ref="K232:K236"/>
    <mergeCell ref="F218:G218"/>
    <mergeCell ref="F222:F226"/>
    <mergeCell ref="G222:G226"/>
    <mergeCell ref="H222:H226"/>
    <mergeCell ref="J222:J226"/>
    <mergeCell ref="L232:L236"/>
    <mergeCell ref="B212:C216"/>
    <mergeCell ref="D212:D216"/>
    <mergeCell ref="E212:E216"/>
    <mergeCell ref="H192:H196"/>
    <mergeCell ref="I192:I196"/>
    <mergeCell ref="A217:G217"/>
    <mergeCell ref="I217:J217"/>
    <mergeCell ref="A197:A201"/>
    <mergeCell ref="B197:C201"/>
    <mergeCell ref="D197:D201"/>
    <mergeCell ref="A202:D202"/>
    <mergeCell ref="H197:H201"/>
    <mergeCell ref="I197:I201"/>
    <mergeCell ref="J197:J201"/>
    <mergeCell ref="A212:A216"/>
    <mergeCell ref="F197:F201"/>
    <mergeCell ref="G197:G201"/>
    <mergeCell ref="F212:F216"/>
    <mergeCell ref="G212:G216"/>
    <mergeCell ref="H212:H216"/>
    <mergeCell ref="I212:I216"/>
    <mergeCell ref="J212:J216"/>
    <mergeCell ref="F187:F191"/>
    <mergeCell ref="H187:H191"/>
    <mergeCell ref="D177:D181"/>
    <mergeCell ref="A176:L176"/>
    <mergeCell ref="G177:G181"/>
    <mergeCell ref="F177:F181"/>
    <mergeCell ref="H177:H181"/>
    <mergeCell ref="I187:I191"/>
    <mergeCell ref="J187:J191"/>
    <mergeCell ref="K187:K191"/>
    <mergeCell ref="L187:L191"/>
    <mergeCell ref="I177:I181"/>
    <mergeCell ref="L75:L79"/>
    <mergeCell ref="L80:L84"/>
    <mergeCell ref="L55:L59"/>
    <mergeCell ref="L60:L64"/>
    <mergeCell ref="L65:L69"/>
    <mergeCell ref="L105:L109"/>
    <mergeCell ref="L95:L99"/>
    <mergeCell ref="B65:C69"/>
    <mergeCell ref="D65:D69"/>
    <mergeCell ref="E65:E69"/>
    <mergeCell ref="B80:C84"/>
    <mergeCell ref="D80:D84"/>
    <mergeCell ref="E80:E84"/>
    <mergeCell ref="B75:C79"/>
    <mergeCell ref="D75:D79"/>
    <mergeCell ref="E75:E79"/>
    <mergeCell ref="B85:C89"/>
    <mergeCell ref="D85:D89"/>
    <mergeCell ref="E85:E89"/>
    <mergeCell ref="B100:C104"/>
    <mergeCell ref="D100:D104"/>
    <mergeCell ref="E100:E104"/>
    <mergeCell ref="B95:C99"/>
    <mergeCell ref="D95:D99"/>
    <mergeCell ref="F39:F43"/>
    <mergeCell ref="G39:G43"/>
    <mergeCell ref="H39:H43"/>
    <mergeCell ref="K19:K23"/>
    <mergeCell ref="F29:F33"/>
    <mergeCell ref="A105:A109"/>
    <mergeCell ref="B105:C109"/>
    <mergeCell ref="D105:D109"/>
    <mergeCell ref="F115:F119"/>
    <mergeCell ref="A80:A84"/>
    <mergeCell ref="A75:A79"/>
    <mergeCell ref="A65:A69"/>
    <mergeCell ref="A70:A74"/>
    <mergeCell ref="A85:A89"/>
    <mergeCell ref="A100:A104"/>
    <mergeCell ref="A95:A99"/>
    <mergeCell ref="E95:E99"/>
    <mergeCell ref="A1:L1"/>
    <mergeCell ref="A2:L2"/>
    <mergeCell ref="F12:G14"/>
    <mergeCell ref="A3:L3"/>
    <mergeCell ref="A4:L4"/>
    <mergeCell ref="E19:E23"/>
    <mergeCell ref="A5:L5"/>
    <mergeCell ref="A11:A15"/>
    <mergeCell ref="B11:C15"/>
    <mergeCell ref="D11:G11"/>
    <mergeCell ref="H11:H15"/>
    <mergeCell ref="K11:K15"/>
    <mergeCell ref="I11:J14"/>
    <mergeCell ref="D7:J7"/>
    <mergeCell ref="L11:L15"/>
    <mergeCell ref="B16:C16"/>
    <mergeCell ref="A17:L17"/>
    <mergeCell ref="L19:L23"/>
    <mergeCell ref="L44:L48"/>
    <mergeCell ref="L50:L54"/>
    <mergeCell ref="J29:J33"/>
    <mergeCell ref="I34:I38"/>
    <mergeCell ref="J34:J38"/>
    <mergeCell ref="I44:I48"/>
    <mergeCell ref="J44:J48"/>
    <mergeCell ref="K44:K48"/>
    <mergeCell ref="I50:I54"/>
    <mergeCell ref="J50:J54"/>
    <mergeCell ref="K29:K33"/>
    <mergeCell ref="K50:K54"/>
    <mergeCell ref="L39:L43"/>
    <mergeCell ref="K34:K38"/>
    <mergeCell ref="I39:I43"/>
    <mergeCell ref="J39:J43"/>
    <mergeCell ref="K39:K43"/>
    <mergeCell ref="L29:L33"/>
    <mergeCell ref="I19:I23"/>
    <mergeCell ref="A24:L28"/>
    <mergeCell ref="A29:A33"/>
    <mergeCell ref="B29:C33"/>
    <mergeCell ref="L70:L74"/>
    <mergeCell ref="A19:A23"/>
    <mergeCell ref="B19:C23"/>
    <mergeCell ref="D19:D23"/>
    <mergeCell ref="L34:L38"/>
    <mergeCell ref="J19:J23"/>
    <mergeCell ref="A39:A43"/>
    <mergeCell ref="B39:C43"/>
    <mergeCell ref="D39:D43"/>
    <mergeCell ref="E39:E43"/>
    <mergeCell ref="A34:A38"/>
    <mergeCell ref="B34:C38"/>
    <mergeCell ref="D34:D38"/>
    <mergeCell ref="E34:E38"/>
    <mergeCell ref="I29:I33"/>
    <mergeCell ref="A50:A54"/>
    <mergeCell ref="B50:C54"/>
    <mergeCell ref="D50:D54"/>
    <mergeCell ref="E50:E54"/>
    <mergeCell ref="A44:A48"/>
    <mergeCell ref="B44:C48"/>
    <mergeCell ref="D44:D48"/>
    <mergeCell ref="E44:E48"/>
    <mergeCell ref="H50:H54"/>
    <mergeCell ref="A60:A64"/>
    <mergeCell ref="B60:C64"/>
    <mergeCell ref="D60:D64"/>
    <mergeCell ref="E60:E64"/>
    <mergeCell ref="A55:A59"/>
    <mergeCell ref="B55:C59"/>
    <mergeCell ref="D55:D59"/>
    <mergeCell ref="E55:E59"/>
    <mergeCell ref="G60:G64"/>
    <mergeCell ref="F44:F48"/>
    <mergeCell ref="H44:H48"/>
    <mergeCell ref="F55:F59"/>
    <mergeCell ref="G55:G59"/>
    <mergeCell ref="H55:H59"/>
    <mergeCell ref="F60:F64"/>
    <mergeCell ref="B49:C49"/>
    <mergeCell ref="B70:C74"/>
    <mergeCell ref="D70:D74"/>
    <mergeCell ref="E70:E74"/>
    <mergeCell ref="J177:J181"/>
    <mergeCell ref="A156:L160"/>
    <mergeCell ref="A170:L170"/>
    <mergeCell ref="E105:E109"/>
    <mergeCell ref="A115:A119"/>
    <mergeCell ref="B115:C119"/>
    <mergeCell ref="D115:D119"/>
    <mergeCell ref="E115:E119"/>
    <mergeCell ref="A110:A114"/>
    <mergeCell ref="B110:C114"/>
    <mergeCell ref="G142:G146"/>
    <mergeCell ref="H142:H146"/>
    <mergeCell ref="I124:J124"/>
    <mergeCell ref="D132:D136"/>
    <mergeCell ref="E132:E136"/>
    <mergeCell ref="B171:C171"/>
    <mergeCell ref="D127:D131"/>
    <mergeCell ref="J127:J131"/>
    <mergeCell ref="F105:F109"/>
    <mergeCell ref="E110:E114"/>
    <mergeCell ref="F85:F89"/>
    <mergeCell ref="H65:H69"/>
    <mergeCell ref="G95:G99"/>
    <mergeCell ref="B222:C226"/>
    <mergeCell ref="B121:C121"/>
    <mergeCell ref="L177:L181"/>
    <mergeCell ref="B187:C191"/>
    <mergeCell ref="D187:D191"/>
    <mergeCell ref="B161:C165"/>
    <mergeCell ref="D161:D165"/>
    <mergeCell ref="F167:G167"/>
    <mergeCell ref="I222:I226"/>
    <mergeCell ref="E192:E196"/>
    <mergeCell ref="H127:H131"/>
    <mergeCell ref="A124:G124"/>
    <mergeCell ref="A127:A131"/>
    <mergeCell ref="D222:D226"/>
    <mergeCell ref="E222:E226"/>
    <mergeCell ref="E177:E181"/>
    <mergeCell ref="A177:A181"/>
    <mergeCell ref="K177:K181"/>
    <mergeCell ref="B127:C131"/>
    <mergeCell ref="K222:K226"/>
    <mergeCell ref="E161:E165"/>
    <mergeCell ref="J151:J155"/>
    <mergeCell ref="H75:H79"/>
    <mergeCell ref="H80:H84"/>
    <mergeCell ref="H105:H109"/>
    <mergeCell ref="I100:I104"/>
    <mergeCell ref="J100:J104"/>
    <mergeCell ref="G85:G89"/>
    <mergeCell ref="G105:G109"/>
    <mergeCell ref="I55:I59"/>
    <mergeCell ref="J55:J59"/>
    <mergeCell ref="I60:I64"/>
    <mergeCell ref="J60:J64"/>
    <mergeCell ref="I85:I89"/>
    <mergeCell ref="J85:J89"/>
    <mergeCell ref="H85:H89"/>
    <mergeCell ref="H90:H94"/>
    <mergeCell ref="I65:I69"/>
    <mergeCell ref="J65:J69"/>
    <mergeCell ref="J75:J79"/>
    <mergeCell ref="I80:I84"/>
    <mergeCell ref="J80:J84"/>
    <mergeCell ref="J90:J94"/>
    <mergeCell ref="I75:I79"/>
    <mergeCell ref="H60:H64"/>
    <mergeCell ref="G65:G69"/>
    <mergeCell ref="A172:G172"/>
    <mergeCell ref="I172:J172"/>
    <mergeCell ref="G115:G119"/>
    <mergeCell ref="H115:H119"/>
    <mergeCell ref="D242:D246"/>
    <mergeCell ref="B120:C120"/>
    <mergeCell ref="I115:I119"/>
    <mergeCell ref="A260:K260"/>
    <mergeCell ref="A220:K220"/>
    <mergeCell ref="A219:G219"/>
    <mergeCell ref="I219:J219"/>
    <mergeCell ref="B169:C169"/>
    <mergeCell ref="F151:F155"/>
    <mergeCell ref="G151:G155"/>
    <mergeCell ref="J192:J196"/>
    <mergeCell ref="A174:G174"/>
    <mergeCell ref="I174:J174"/>
    <mergeCell ref="A192:A196"/>
    <mergeCell ref="B192:C196"/>
    <mergeCell ref="E187:E191"/>
    <mergeCell ref="B177:C181"/>
    <mergeCell ref="A182:L186"/>
    <mergeCell ref="A187:A191"/>
    <mergeCell ref="G187:G191"/>
    <mergeCell ref="A221:L221"/>
    <mergeCell ref="A222:A226"/>
    <mergeCell ref="A265:E265"/>
    <mergeCell ref="A237:A241"/>
    <mergeCell ref="B237:C241"/>
    <mergeCell ref="D237:D241"/>
    <mergeCell ref="A242:A246"/>
    <mergeCell ref="B242:C246"/>
    <mergeCell ref="A263:L263"/>
    <mergeCell ref="A262:K262"/>
    <mergeCell ref="A261:G261"/>
    <mergeCell ref="I261:J261"/>
    <mergeCell ref="I242:I246"/>
    <mergeCell ref="J242:J246"/>
    <mergeCell ref="F242:F246"/>
    <mergeCell ref="G242:G246"/>
    <mergeCell ref="A258:G258"/>
    <mergeCell ref="I258:J258"/>
    <mergeCell ref="A257:D257"/>
    <mergeCell ref="A251:L251"/>
    <mergeCell ref="K252:K256"/>
    <mergeCell ref="L252:L256"/>
    <mergeCell ref="A252:A256"/>
    <mergeCell ref="B252:C256"/>
    <mergeCell ref="H29:H33"/>
    <mergeCell ref="H34:H38"/>
    <mergeCell ref="H19:H23"/>
    <mergeCell ref="K65:K69"/>
    <mergeCell ref="K70:K74"/>
    <mergeCell ref="K75:K79"/>
    <mergeCell ref="K80:K84"/>
    <mergeCell ref="A167:D167"/>
    <mergeCell ref="A151:A155"/>
    <mergeCell ref="B151:C155"/>
    <mergeCell ref="E151:E155"/>
    <mergeCell ref="G161:G165"/>
    <mergeCell ref="K100:K104"/>
    <mergeCell ref="H95:H99"/>
    <mergeCell ref="I105:I109"/>
    <mergeCell ref="J105:J109"/>
    <mergeCell ref="I127:I131"/>
    <mergeCell ref="F161:F165"/>
    <mergeCell ref="J115:J119"/>
    <mergeCell ref="K115:K119"/>
    <mergeCell ref="A166:G166"/>
    <mergeCell ref="I166:J166"/>
    <mergeCell ref="I110:I114"/>
    <mergeCell ref="J110:J114"/>
    <mergeCell ref="A173:D173"/>
    <mergeCell ref="D192:D196"/>
    <mergeCell ref="F100:F104"/>
    <mergeCell ref="D142:D146"/>
    <mergeCell ref="E142:E146"/>
    <mergeCell ref="A132:A136"/>
    <mergeCell ref="I125:J125"/>
    <mergeCell ref="D12:D15"/>
    <mergeCell ref="E12:E15"/>
    <mergeCell ref="F19:F23"/>
    <mergeCell ref="G19:G23"/>
    <mergeCell ref="A125:D125"/>
    <mergeCell ref="G44:G48"/>
    <mergeCell ref="F50:F54"/>
    <mergeCell ref="G50:G54"/>
    <mergeCell ref="F65:F69"/>
    <mergeCell ref="F75:F79"/>
    <mergeCell ref="G75:G79"/>
    <mergeCell ref="F90:F94"/>
    <mergeCell ref="G100:G104"/>
    <mergeCell ref="A18:L18"/>
    <mergeCell ref="G29:G33"/>
    <mergeCell ref="F34:F38"/>
    <mergeCell ref="G34:G38"/>
    <mergeCell ref="A175:K175"/>
    <mergeCell ref="E197:E201"/>
    <mergeCell ref="K60:K64"/>
    <mergeCell ref="F70:F74"/>
    <mergeCell ref="G70:G74"/>
    <mergeCell ref="H70:H74"/>
    <mergeCell ref="F80:F84"/>
    <mergeCell ref="A168:L168"/>
    <mergeCell ref="F110:F114"/>
    <mergeCell ref="K105:K109"/>
    <mergeCell ref="L110:L114"/>
    <mergeCell ref="F125:G125"/>
    <mergeCell ref="F142:F146"/>
    <mergeCell ref="F95:F99"/>
    <mergeCell ref="D110:D114"/>
    <mergeCell ref="K110:K114"/>
    <mergeCell ref="K85:K89"/>
    <mergeCell ref="K90:K94"/>
    <mergeCell ref="K95:K99"/>
    <mergeCell ref="H100:H104"/>
    <mergeCell ref="J142:J146"/>
    <mergeCell ref="A126:L126"/>
    <mergeCell ref="K127:K131"/>
    <mergeCell ref="L127:L131"/>
    <mergeCell ref="B249:C249"/>
    <mergeCell ref="A259:G259"/>
    <mergeCell ref="I259:J259"/>
    <mergeCell ref="J252:J256"/>
    <mergeCell ref="D232:D236"/>
    <mergeCell ref="E232:E236"/>
    <mergeCell ref="H242:H246"/>
    <mergeCell ref="K242:K246"/>
    <mergeCell ref="A250:D250"/>
    <mergeCell ref="B247:C247"/>
    <mergeCell ref="J237:J241"/>
    <mergeCell ref="E242:E246"/>
    <mergeCell ref="B248:C248"/>
    <mergeCell ref="D252:D256"/>
    <mergeCell ref="E252:E256"/>
    <mergeCell ref="F252:F256"/>
    <mergeCell ref="G252:G256"/>
    <mergeCell ref="H252:H256"/>
    <mergeCell ref="I252:I256"/>
    <mergeCell ref="K55:K59"/>
    <mergeCell ref="I90:I94"/>
    <mergeCell ref="D151:D155"/>
    <mergeCell ref="A161:A165"/>
    <mergeCell ref="G80:G84"/>
    <mergeCell ref="K142:K146"/>
    <mergeCell ref="G90:G94"/>
    <mergeCell ref="B122:C122"/>
    <mergeCell ref="L142:L146"/>
    <mergeCell ref="B132:C136"/>
    <mergeCell ref="A137:L141"/>
    <mergeCell ref="A142:A146"/>
    <mergeCell ref="B142:C146"/>
    <mergeCell ref="E127:E131"/>
    <mergeCell ref="G127:G131"/>
    <mergeCell ref="F127:F131"/>
    <mergeCell ref="I142:I146"/>
    <mergeCell ref="B123:C123"/>
    <mergeCell ref="I95:I99"/>
    <mergeCell ref="J95:J99"/>
    <mergeCell ref="I70:I74"/>
    <mergeCell ref="J70:J74"/>
    <mergeCell ref="G110:G114"/>
    <mergeCell ref="H110:H114"/>
  </mergeCells>
  <pageMargins left="0.43307086614173229" right="0.31496062992125984" top="0.62992125984251968" bottom="0.15748031496062992" header="0.47244094488188981" footer="0.31496062992125984"/>
  <pageSetup paperSize="9" scale="45" fitToWidth="2" fitToHeight="6" orientation="landscape" r:id="rId1"/>
  <rowBreaks count="4" manualBreakCount="4">
    <brk id="54" max="12" man="1"/>
    <brk id="103" max="12" man="1"/>
    <brk id="123" max="12" man="1"/>
    <brk id="181" max="12" man="1"/>
  </rowBreaks>
  <ignoredErrors>
    <ignoredError sqref="F29" formulaRange="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ОТЧЁТ по МП</vt:lpstr>
      <vt:lpstr>ОЦЕНКА эффект МП</vt:lpstr>
      <vt:lpstr>'ОТЧЁТ по МП'!Заголовки_для_печати</vt:lpstr>
      <vt:lpstr>'ОЦЕНКА эффект МП'!Заголовки_для_печати</vt:lpstr>
      <vt:lpstr>'ОТЧЁТ по МП'!Область_печати</vt:lpstr>
      <vt:lpstr>'ОЦЕНКА эффект МП'!Область_печати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User</cp:lastModifiedBy>
  <cp:lastPrinted>2025-05-05T10:10:30Z</cp:lastPrinted>
  <dcterms:created xsi:type="dcterms:W3CDTF">1996-10-08T23:32:33Z</dcterms:created>
  <dcterms:modified xsi:type="dcterms:W3CDTF">2025-05-05T10:11:27Z</dcterms:modified>
</cp:coreProperties>
</file>