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7160"/>
  </bookViews>
  <sheets>
    <sheet name="Оценка" sheetId="6" r:id="rId1"/>
  </sheets>
  <definedNames>
    <definedName name="_xlnm.Print_Area" localSheetId="0">Оценка!$A$1:$K$141</definedName>
  </definedNames>
  <calcPr calcId="125725"/>
</workbook>
</file>

<file path=xl/calcChain.xml><?xml version="1.0" encoding="utf-8"?>
<calcChain xmlns="http://schemas.openxmlformats.org/spreadsheetml/2006/main">
  <c r="G63" i="6"/>
  <c r="J75"/>
  <c r="G100" l="1"/>
  <c r="G94"/>
  <c r="G96" s="1"/>
  <c r="G95"/>
  <c r="G60"/>
  <c r="G52"/>
  <c r="G21"/>
  <c r="J134" l="1"/>
  <c r="J135" s="1"/>
  <c r="J133"/>
  <c r="G133"/>
  <c r="G101" l="1"/>
  <c r="J101"/>
  <c r="J96"/>
  <c r="J94"/>
  <c r="J63"/>
  <c r="J64" s="1"/>
  <c r="G56"/>
  <c r="J56"/>
  <c r="G50"/>
  <c r="J50"/>
  <c r="J31"/>
  <c r="J111"/>
  <c r="J112" s="1"/>
  <c r="G110"/>
  <c r="G111" s="1"/>
  <c r="G112" s="1"/>
  <c r="J110"/>
  <c r="J102" l="1"/>
  <c r="G102"/>
  <c r="K113"/>
  <c r="G61"/>
  <c r="G51"/>
  <c r="G40"/>
  <c r="J22"/>
  <c r="J32" s="1"/>
  <c r="J121"/>
  <c r="J122" s="1"/>
  <c r="J85"/>
  <c r="J86" s="1"/>
  <c r="J41"/>
  <c r="K103" l="1"/>
  <c r="G62"/>
  <c r="G120"/>
  <c r="G121" s="1"/>
  <c r="G84"/>
  <c r="G74"/>
  <c r="G73"/>
  <c r="G72"/>
  <c r="G75" s="1"/>
  <c r="G57"/>
  <c r="G59"/>
  <c r="G55"/>
  <c r="G54"/>
  <c r="G53"/>
  <c r="G30"/>
  <c r="G29"/>
  <c r="G27"/>
  <c r="G28"/>
  <c r="G26"/>
  <c r="G20"/>
  <c r="G19"/>
  <c r="G130"/>
  <c r="G134" s="1"/>
  <c r="G135" s="1"/>
  <c r="K136" s="1"/>
  <c r="J74"/>
  <c r="J72"/>
  <c r="J62"/>
  <c r="J21"/>
  <c r="G64" l="1"/>
  <c r="K65" s="1"/>
  <c r="G31"/>
  <c r="G22"/>
  <c r="G122"/>
  <c r="G85"/>
  <c r="G86" s="1"/>
  <c r="J61"/>
  <c r="J60"/>
  <c r="J57"/>
  <c r="J59"/>
  <c r="J51"/>
  <c r="J52"/>
  <c r="J53"/>
  <c r="J54"/>
  <c r="J55"/>
  <c r="G32" l="1"/>
  <c r="K33" s="1"/>
  <c r="G41"/>
  <c r="G42" s="1"/>
  <c r="G76" l="1"/>
  <c r="K77" s="1"/>
  <c r="J132" l="1"/>
  <c r="J131"/>
  <c r="J130"/>
  <c r="J120"/>
  <c r="K123" s="1"/>
  <c r="J100"/>
  <c r="J84"/>
  <c r="K87" s="1"/>
  <c r="J73"/>
  <c r="J40"/>
  <c r="J42" s="1"/>
  <c r="K43" s="1"/>
  <c r="J28"/>
  <c r="J27"/>
  <c r="J29"/>
  <c r="J30"/>
  <c r="J26"/>
  <c r="J20"/>
  <c r="J19"/>
  <c r="H10"/>
  <c r="I10" s="1"/>
  <c r="J10" s="1"/>
  <c r="K10" s="1"/>
  <c r="J76" l="1"/>
  <c r="K137" s="1"/>
</calcChain>
</file>

<file path=xl/sharedStrings.xml><?xml version="1.0" encoding="utf-8"?>
<sst xmlns="http://schemas.openxmlformats.org/spreadsheetml/2006/main" count="339" uniqueCount="209">
  <si>
    <t>№ п\п</t>
  </si>
  <si>
    <t xml:space="preserve">Наименование </t>
  </si>
  <si>
    <t>Единица измерения</t>
  </si>
  <si>
    <t>Значение</t>
  </si>
  <si>
    <t>Факт</t>
  </si>
  <si>
    <t>План</t>
  </si>
  <si>
    <t>Эффективность реализации мероприятия по целевым индикаторам/степень достижения значения целевого индикатора (процентов)
(гр.7=гр.6/гр.5)*</t>
  </si>
  <si>
    <t>Объем финансирования мероприятия, рублей</t>
  </si>
  <si>
    <t>Уровень финансового обеспечения мероприятия (справочно)/оценка качества кассового исполнения (процентов)</t>
  </si>
  <si>
    <t>Эффективность реализации подпрограммы муниципальной ррограммы (далее подпрограмма) муниципальной программы (процентов)</t>
  </si>
  <si>
    <t>процент</t>
  </si>
  <si>
    <t>1.1.1</t>
  </si>
  <si>
    <t>1.1.2</t>
  </si>
  <si>
    <t>Х</t>
  </si>
  <si>
    <t>единиц</t>
  </si>
  <si>
    <t>2.1.1</t>
  </si>
  <si>
    <t>100</t>
  </si>
  <si>
    <t>кассового исполнения муниципальной программы</t>
  </si>
  <si>
    <t>РАСЧЕТ
 оценки эффективности реализации муниципальной программы Москаленского муниципального района Омской области 
"Повышение эффективности деятельности органов местного самоуправления Москаленского муниципального района"</t>
  </si>
  <si>
    <t>Основные мероприятия: Развитие жилищного строительства на территории Москаленского муниципального района</t>
  </si>
  <si>
    <t>Мероприятие 1: Предоставление молодым семьям социальных выплат на приобретение или строительство  жилья, в том числе  на уплату первоначального взноса при получении жилищного кредита,  в том числе ипотечного, или жилищного займа на приобретение жилого помещения или строительство индивидуального жилого дома</t>
  </si>
  <si>
    <t>Мероприятие 2: 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</si>
  <si>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1.1.3</t>
  </si>
  <si>
    <t>Количество молодых семей улучшивших жилищные условия в общем количестве молодых семей, нуждающихся в решении жилищной проблемы</t>
  </si>
  <si>
    <t>семья</t>
  </si>
  <si>
    <t>Основное мероприятие 2: Развитие коммунальной инфраструктуры на территории Москаленского района Омской области</t>
  </si>
  <si>
    <t>Мероприятие 1:  Субсидия юридическим лицам в сфере ЖКХ на подготовку и прохождение отопительного периода</t>
  </si>
  <si>
    <t>Освоение финансирования, предусмотренного подпрограммой на проведение  мероприятий</t>
  </si>
  <si>
    <t>Освоение субсидий</t>
  </si>
  <si>
    <t>2.1.2</t>
  </si>
  <si>
    <t>Доля освоения инвестиций, предусмотренных подпрограммой на развитие коммунального комплекса</t>
  </si>
  <si>
    <t>Основные мероприятие 1: Развитие транспортного обеспечения населения</t>
  </si>
  <si>
    <t>Организация транспортного обслуживания населения</t>
  </si>
  <si>
    <t>Доступность транспортных услуг автомобильным транспортом</t>
  </si>
  <si>
    <t xml:space="preserve">Количество граждан замещавших отдельные муниципальные должности в Москаленском муниципальном районе </t>
  </si>
  <si>
    <t>Количество граждан имеющих звание почетный житель Москаленского района</t>
  </si>
  <si>
    <t>Количество обратившихся за адресной помощью лиц, оказавшихся в трудной жизненной ситуации</t>
  </si>
  <si>
    <t>Доля расходов на административно-хозяйственное обеспечение</t>
  </si>
  <si>
    <t>Основное мероприятие: Борьба с преступностью и профилактика правонарушений на территории района</t>
  </si>
  <si>
    <t xml:space="preserve">соотношение числа правонарушений, совершенных на улицах и в общественных местах, с общим числом преступлений </t>
  </si>
  <si>
    <t>Мероприятие 3: Профилактика правонарушений по борьбе с алкоголизмом и наркоманией</t>
  </si>
  <si>
    <t>Мероприятие 1: Организация пунктов общественного порядка с привлечением населения к работе ДНД</t>
  </si>
  <si>
    <t>Мероприятие 2:Установка на объектах потенциального посягательства инженерно-технических средств охраны, системы видеонаблюдения и контроля доступа</t>
  </si>
  <si>
    <t>соотношение числа правонарушений, совершенных в состоянии алкогольного опьянения</t>
  </si>
  <si>
    <t>Основное мероприятие: Оказание финансовой поддержки социально ориентированным некоммерческим организациям</t>
  </si>
  <si>
    <t xml:space="preserve">Мероприятие 1: Предоставление субсидий социально ориентированным некоммерческим организациям </t>
  </si>
  <si>
    <t>Количество СОНКО, получивших муниципальную поддержку и внесенных в муниципальный реестр социально ориентированных организаций – получателей поддержки</t>
  </si>
  <si>
    <t>1.1.1.</t>
  </si>
  <si>
    <t>Основное мероприятие: Обеспечение проживаемого населения Москаленского муниципального района Омской области дополнительными местами (площадками) накопления ТКО</t>
  </si>
  <si>
    <t>1.1.2.</t>
  </si>
  <si>
    <t>Основное мероприятие:Проведение экологических мер</t>
  </si>
  <si>
    <t>Количество ликвидированных свалок</t>
  </si>
  <si>
    <t>штук</t>
  </si>
  <si>
    <t>2.1.1.</t>
  </si>
  <si>
    <t>1.1.3.</t>
  </si>
  <si>
    <t>Основное мероприятие: Снижение расходов на оплату потребления топливно-энергетических ресурсов.</t>
  </si>
  <si>
    <t>Мероприятие 2: Повышение энергетической эффективности систем освещения зданий, строений, сооружений</t>
  </si>
  <si>
    <t>Снижение потребления электрической энергии</t>
  </si>
  <si>
    <t>Мероприятие 1: Проведение муниципальных конкурсов, спартакиад, туристических слетов, мероприятий, экскурсий, поездок, акций и мероприятий для подростков и молодежи  Москаленского муниципального района с целью профилактики правонарушений и их социализации.</t>
  </si>
  <si>
    <t>Количество проведенных муниципальных конкурсов социальной рекламы, спартакиад, туристических слетов, акций, мероприятий, направленных на формирование здорового образа жизни, активной позиции граждан по предупреждению терроризма, экстремизма и других правонарушений в молодёжной среде, для подростков и молодежи</t>
  </si>
  <si>
    <t>Мероприятие 2: Содействие временному трудоустройству несовершеннолетних граждан в возрасте от 14 до 18 лет состоящих на учете в территориальном БД СОП, на учете в ПДН и КДН, в свободное от учебы время</t>
  </si>
  <si>
    <t>Мероприятие 2: Содействие оздоровлению и летней занятости несовершеннолетних, состоящих на учете в ПДН ОМВД России по Москаленскому району, проживающих в семьях СОП и ТЖС</t>
  </si>
  <si>
    <t>Количество несовершеннолетних оказавшихся в трудной жизненной ситуации принявших участие в районных (и др.) творческих конкурсах</t>
  </si>
  <si>
    <t>Количество несовершеннолетних граждан в возрасте от 14 до 18 лет состоящих на учете в территориальном БД СОП, на учете в ПДН и КДН трудоустроенных в летний период</t>
  </si>
  <si>
    <t>90</t>
  </si>
  <si>
    <t>Подпрограмма 1 муниципальной программы "Создание условий для обеспечения граждан доступным и комфортным жильем на территории Москаленского муниципального района"</t>
  </si>
  <si>
    <t>Эффективность реализации ОМ по целевым индикаторам</t>
  </si>
  <si>
    <t>Оценка кассового исполнения</t>
  </si>
  <si>
    <t>Мероприятия, за исключением мероприятий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</si>
  <si>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Мероприятия, за исключением мерпориятий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</si>
  <si>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Оценка качества кассового исполнения</t>
  </si>
  <si>
    <t>чел.</t>
  </si>
  <si>
    <t xml:space="preserve">Мероприятие "Выплаты гражданам имеющим звание "Почетный житель Москаленского района" </t>
  </si>
  <si>
    <t>Мероприятие "Единовременная адресная помощь лицам, оказавшимся в трудной жизненной ситуации"</t>
  </si>
  <si>
    <t>Мероприятие "Административно - хозяйственное обеспечение деятельности Администрации"</t>
  </si>
  <si>
    <t>Мероприятие "Реализация прочих мероприятий"</t>
  </si>
  <si>
    <t xml:space="preserve"> списков в год</t>
  </si>
  <si>
    <t>Мероприятия, в рамках деятельности субъектов бюджетного планирования ,связанной с осуществлением функций руководства и управления в сфере установленных функций</t>
  </si>
  <si>
    <t>Мероприятие "Осуществление государственного полномочия по созданию административных комиссий, в том числе обеспечению их деятельности"</t>
  </si>
  <si>
    <t>кол-во заседаний за год</t>
  </si>
  <si>
    <t>Мероприятие "Поощрение муниципальной управленческой команды Омской области"</t>
  </si>
  <si>
    <t>Количество поселений, в которых разработаны генеральные планы</t>
  </si>
  <si>
    <t>Удовлетворенность населения деятельностью органов местного самоуправления муниципального района</t>
  </si>
  <si>
    <t>Количество списков кандидатов в присяжные заседатели федеральных судов общей юрисдикции в Российской Федерации"</t>
  </si>
  <si>
    <t>Мероприятие 3: Предоставление денежной выплаты гражданам, имеющим трёх  более детей, зарегистрированным в качестве многодетной семьи для индивидуального жилищного строительства, расположенных на территории Омской области</t>
  </si>
  <si>
    <t>Количество семей, получивших денежные выплаты</t>
  </si>
  <si>
    <t>1.1.4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</si>
  <si>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</si>
  <si>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Задача 1: Обеспечение охраны жизни, здоровья граждан, сохранности их имущества, безопасных условий дорожного движения</t>
  </si>
  <si>
    <t>Основное мероприятие: Повышение правового сознания и предупреждение опасного поведения участников дорожного движения</t>
  </si>
  <si>
    <t>Мероприятие 1: Обустройство автомобильных дорог дорожными знаками.</t>
  </si>
  <si>
    <t>Обеспеченность автомобильных дорог дорожными знаками</t>
  </si>
  <si>
    <t xml:space="preserve"> Количество заседаний административных комиссий</t>
  </si>
  <si>
    <t xml:space="preserve">Количество заседаний комиссий по делам несовершеннолетних и защите их прав </t>
  </si>
  <si>
    <t>Эффективность реализации ведомственной целевой программы</t>
  </si>
  <si>
    <t>1. Расчет эффективности реализации муниципальной программы по целевым индикаторам реализации мероприятий и качеству кассового исполнения муниципальной программы</t>
  </si>
  <si>
    <t>за 2024 год</t>
  </si>
  <si>
    <t>2.1.4</t>
  </si>
  <si>
    <t>2.1.5</t>
  </si>
  <si>
    <t xml:space="preserve">Мероприятие 2: Повышение уровня  обеспеченности системами холодного и горячего водоснабжения, газоснабжения, отопления и канализации, снижение уровня износа основных фондов и аварийности в жилищно - коммунальном комплексе  </t>
  </si>
  <si>
    <t>Мерпориятие 4: Субсидии на финансовое обечспечение (возмещение) затрат, связанных с погашением кредиторской задолженности за поставленные топливно-энергетические и коммунальные ресурсы организациям коммунального комплекса, осуществляющим регулируемый вид деятельности в сфере теплоснабжения</t>
  </si>
  <si>
    <t>Мероприятие 5: Возмещение затрат, образовавшихся в связи с увеличением стоимости приобретения топлива относительно стоимости топлива, предусмотренной в тарифах</t>
  </si>
  <si>
    <t>Освоение субсидий по возмещению затрат, образовавшихся в сявзи с увеличением стоимости приобретения топлива</t>
  </si>
  <si>
    <t>2.1.6</t>
  </si>
  <si>
    <t>Мероприятие 6: Субсидии муниципальным унитарным предприятиям на формирование и (или) увеличение уставного фонда</t>
  </si>
  <si>
    <t>Освоение субсидий муниципальным унитарным предприятиям</t>
  </si>
  <si>
    <t>Мероприятие "Руководство и управление в сфере установленных функций органов местного самоуправления"</t>
  </si>
  <si>
    <t>Мероприятие "Выплата пенсий за выслугу лет муниципальным служащим"</t>
  </si>
  <si>
    <t>Количество лиц, имующих право на получение доплат</t>
  </si>
  <si>
    <t>чел</t>
  </si>
  <si>
    <t>Мероприятие "Обеспечение осуществления переданных государственных полномочий по составлению (изменению) списков кандидатов в присяжные заседатели федеральных судов общей юрисдикции"</t>
  </si>
  <si>
    <t>Мероприятие "Приобретение недвижимого имущества для размещения МБОУ "Москаленская очно-заочная средняя общеобразовательная школа"</t>
  </si>
  <si>
    <t>Доля освоенных ассигнований</t>
  </si>
  <si>
    <t>Мероприятие "Поощрение поселений за достигнутый уровень социально-экономического развития территорриторий"</t>
  </si>
  <si>
    <t>Количество поселлений, получивших поощрение</t>
  </si>
  <si>
    <t>Мероприятие "Организация, в том числе обеспечению деятельности муниципальных комиссий по делам несовершеннолетних и защите их прав"</t>
  </si>
  <si>
    <t>Cоотношение числа совершенных правонарушений с численностью населения</t>
  </si>
  <si>
    <t>4,0</t>
  </si>
  <si>
    <t>68,0</t>
  </si>
  <si>
    <t>49,0</t>
  </si>
  <si>
    <t>Мероприятие 1: Создание мест (площадок) накопления твердых коммунальных отходов и (или) приобретение контейнеров (бункеров)</t>
  </si>
  <si>
    <t>Мероприятие 1: Организация сбора, транспортирования и захоронения твердых коммунальных отходов, а также ликвидацию объектов размещения твердых коммунальных отходов на территории Омской области</t>
  </si>
  <si>
    <t>13741083,81</t>
  </si>
  <si>
    <t>Основные мероприятия: Предупреждение безнадзорности и правонарушений несовершеннолетних</t>
  </si>
  <si>
    <t>Задача 1: Целенаправленная работа всех органов и учреждений системы профилактики безнадзорности и правонарушений несовершеннолетних по выявлению раннего семейного неблагополучия и своевременной помощи семьям и детям, оказавшимся в трудной жизненной ситуации и социально - опасном положении</t>
  </si>
  <si>
    <t>1.1.4.</t>
  </si>
  <si>
    <t>Мероприятие 4: Инновационный социальный проект Москаленского  муниципального района Омской области "Создание муниципального центра "Перспективы"</t>
  </si>
  <si>
    <t>Освоение субсидий на создание муниципального центра "Перспективы"</t>
  </si>
  <si>
    <t>Задача 1: Повышение энергетичечской эффективности и сокращение энергетических издержек в бюджетном секторе Москаленского муниципального района</t>
  </si>
  <si>
    <t>Задача 1: Предотвращение вредного воздействия отходов производства и погребения на здоровье человека и окружающую среду, а также вовлечение таких отходов в хозяйственный оборот в качестве дополнительных источников сырья, путем создания мест (площадок) накопления твердых коммунальных отходов в каждом поселении Мо скаленского муниципального района</t>
  </si>
  <si>
    <t>Эффективность реализации подпрограммы 6</t>
  </si>
  <si>
    <t>Эффективность реализации мероприятий подпрограммы 6 по целевым индикаторам</t>
  </si>
  <si>
    <t>Эффективность реализации мероприятий подпрограммы 7 по целевым индикаторам</t>
  </si>
  <si>
    <t>Эффективность реализации подпрограммы 7</t>
  </si>
  <si>
    <t>Подпрограмма 8 муниципальной программы: Энергосбережение и повышение энергетической эффективности в Москаленском муниципальном районе</t>
  </si>
  <si>
    <t>Цель подпрограммы 8 муниципальной программы: Сокращение энергоемкости и оптимизация бюджетных расходов на оплату потребления топливно-энергетических ресурсов</t>
  </si>
  <si>
    <t>Задача 8 муниципальной программы: Сокращение энергоемкости и оптимизация бюджетных расходов на оплату потребления топливно-энергетических ресурсов</t>
  </si>
  <si>
    <t>Подпрограмма 10 муниципальной программы: Профилактика безнадзорности и правонарушений несовершеннолетних на территории Москаленского муниципального района</t>
  </si>
  <si>
    <t>Задача 10 муниципальной программы Комплексное решение проблем профилактики безнадзорности и правонарушений несовершеннолетних, их социальная реабилитация в современном обществе</t>
  </si>
  <si>
    <t>Цель подпрограммы 10 муниципальной программы Комплексное решение проблем профилактики безнадзорности и правонарушений несовершеннолетних, их социальная реабилитация в современном обществе</t>
  </si>
  <si>
    <t>Эффективность реализации мероприятий подпрограммы 8 по целевым индикаторам</t>
  </si>
  <si>
    <t>Эффективность реализации подпрограммы 8</t>
  </si>
  <si>
    <t>Эффективность реализации мероприятий подпрограммы 10 по целевым индикаторам</t>
  </si>
  <si>
    <t>Эффективность реализации подпрограммы 10</t>
  </si>
  <si>
    <t>Задача 7 муниципальной программы: Развитие системы органзации движения транспортных средств и пешеходов, повышение безопасности дорожных условий</t>
  </si>
  <si>
    <t>Подпрограмма 7 муниципальной программы: Повышение безопасности дорожного движения в Москаленском муниципальном районе Омской области</t>
  </si>
  <si>
    <t>Цель подпрограммы 7 муниципальной программы: Развиьтие системы организации движения транспортных средств и пешеходов, повышение безопасности дорожных условий</t>
  </si>
  <si>
    <t>Задача 2: Обеспечение доступа к информации в сфере обращения с отходами</t>
  </si>
  <si>
    <t>Эффективность реализации подпрограммы 5</t>
  </si>
  <si>
    <t>Эффективность реализации мероприятий подпрограммы 5 по целевым индикаторам</t>
  </si>
  <si>
    <t>Эффективность реализации подпрограммы 4</t>
  </si>
  <si>
    <t>Подпрограмма 5 муниципальной программы: Содействие развитию и поддержка социально-ориентированных некоммерческих организаций в Москаленском муниципальном районе Омской области</t>
  </si>
  <si>
    <t>Задача 5 муниципальной программы: Создание условий для повышения активности деятельности СОНКО и формирования новых социально ориентированных некоммерческих организаций в Москаленском муниципальном районе</t>
  </si>
  <si>
    <t>Задача 1: Развитие и совершенствование деятельности социально ориентированных некоммерческих организаций (далее - СОНКО) Москаленского  муниципального района  посредством вовлечения поселения в процессы местного самоуправления для обеспечения наиболее полного и эффективного использования возможностей СОНКО</t>
  </si>
  <si>
    <t>Цель подпрограммы 5 муниципальной программы: Создание условий для повышения активности деятельности СОНКО и формирования новых социально  ориентированных некоммерческих организаций в Москаленском муниципальном районе</t>
  </si>
  <si>
    <t>Оценка качества кассового исполнения подпрограммы 5</t>
  </si>
  <si>
    <t>Оценка качества кассового исполнения подпрограммы 6</t>
  </si>
  <si>
    <t>Оценка качества кассового исполнения подпрограммы 7</t>
  </si>
  <si>
    <t>Оценка качества кассового исполнения подпрограммы 8</t>
  </si>
  <si>
    <t>Оценка качества кассового исполнения подпрограммы 10</t>
  </si>
  <si>
    <t>Оценка качества кассового исполнения подпрограммы 4</t>
  </si>
  <si>
    <t>Задача 4 муниципальной программы: Совершенствование системы социальной профилактики правонарушений, предполагающей активизацию борьбы с пьянством, алкоголизмом и наркоманией</t>
  </si>
  <si>
    <t>Подпрограмма 4 муниципальной программы: Охрана общественного порядка, борьба с преступностью и профилактика правонарушений в Москаленском муниципальном районе Омской области</t>
  </si>
  <si>
    <t>Цель подпрограммы 4 муниципальной программы: Совершенствование системы социальной профилактики правонарушений, предполагающей активизацию борьбы с пьянством, алкоголизмом и наркоманией</t>
  </si>
  <si>
    <t>Задача 1: Борьба с преступностью, профилактика преступлений и правонарушений</t>
  </si>
  <si>
    <t>Эффективность реализации мероприятий подпрограммы 4 по целевым индикаторам</t>
  </si>
  <si>
    <t>Оценка качества кассового исполнения подпрограммы 3</t>
  </si>
  <si>
    <t>Подпрограмма 3 муниципальной программы: Обеспечение реализации муниципальной программы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</t>
  </si>
  <si>
    <t>Задача 3 муниципальной подпрограммы: Повышения качества и эффективности исполнения полномочий администрации Москаленского муниципального района Омской области</t>
  </si>
  <si>
    <t>Цель подпрограммы 3: Повышение качества и эффективности исполнения полномочий администрации Москаленского муниципального района Омской области</t>
  </si>
  <si>
    <t>Задача 1: Устойчивое и эффективное осуществление своих полномочий администрацией Москаленского муниципального района в сооитветствии с действующим законодательством РФ</t>
  </si>
  <si>
    <t>Основное мероприятие: Обеспечение эффективного осуществления своих полномочий администрацией Москаленского муниципального района Омской област</t>
  </si>
  <si>
    <t>Эффективность реализации подпрограммы 2</t>
  </si>
  <si>
    <t>Оценка качества кассового исполнения подпрограммы 2</t>
  </si>
  <si>
    <t>Эффективность реализации мероприятий подпрограммы 2 по целевым индикаторам</t>
  </si>
  <si>
    <t>Подпрограмма 2 муниципальной прграммы: Модернизация и развитие пассажирского транспорта Москаленского муниципального района Омской области</t>
  </si>
  <si>
    <t>Задача 2 муниципальной программы: Обеспечение транспортной доступности на уровне, гарантирующем экономическую целостность  и социальную стабильность муниципального района</t>
  </si>
  <si>
    <t>Цель подрограммы 2: Обеспечение транспортной доступности на уровне, гарантирующем экономическую целостность и социальную стабильность муниципального района</t>
  </si>
  <si>
    <t>Задача 1: Обеспечение населенных пунктов круглогодичной связью по автомобильным дорогам с твердым покрытием</t>
  </si>
  <si>
    <t>Эффективность реализации подпрограммы 1</t>
  </si>
  <si>
    <t>Эффективность реализации мероприятий подпрограммы 1 по целевым индикаторам</t>
  </si>
  <si>
    <t>Оценка качества кассового исполнения подпрограммы 1</t>
  </si>
  <si>
    <t>Задача 2: Улучшение качества жизни населения за счет повышения эффективности функционирования жильщно-коммунального хозяйства</t>
  </si>
  <si>
    <t>Задача 1 муниципальной программы: Создание условий для дальнейшео развития жилищной сферы, обеспечение доступности жилья для граждан, улучшение качества жизни населения за счет повышения эффективности функционирования жилищно-коммунального хозяйства на территории Москаленского муниципального района Омской области</t>
  </si>
  <si>
    <t>Цель муниципальной программы: Повышение эффективности деятельности органов местного самоуправления на территории Москаленского муниципального района Омской области</t>
  </si>
  <si>
    <t>Цель подпрограммы 1: Создание условий для дальнейшего развития жилищной сферы, обеспечение доступности жилья для граждан, улучшение качества жизни населения за счет повышения эффективности функционирования жилищно-коммунального хозяйства на территории Москаленскогомуниципального района Омской области</t>
  </si>
  <si>
    <t>Задача 1: Обеспечение населения Москаленскогомуниципального района Омской области комфортным жильем</t>
  </si>
  <si>
    <t>Муниципальная программа: Повышение эффективности деятельности органов местного самоуправления Москаленского муниципального района</t>
  </si>
  <si>
    <t>ед на 1 тыс.населения</t>
  </si>
  <si>
    <t>Наименование основного мероприятия (далее - ОМ)</t>
  </si>
  <si>
    <t>Целевой индикатор реализации МП в рамках соответсвующих ОМ (далее соответсвенно - целевой индикатор, мероприятие)</t>
  </si>
  <si>
    <t>Эффективность реализации мероприятий подпрограммы 3 по целевым индикаторам</t>
  </si>
  <si>
    <t>49</t>
  </si>
  <si>
    <t>68</t>
  </si>
  <si>
    <t>Количество создано мест (площадок) накопления ТКО с контейнерами (бункерами)</t>
  </si>
  <si>
    <t>Уровень обеспеченности местами (площадками) накопления ТКО с контейнерами (бункерами)</t>
  </si>
  <si>
    <t>Подпрограмма 6 муниципальной программы: Обращение с отходами производства и потребления, в том числе с твердыми коммунальными отходами (далее - ТКО)</t>
  </si>
  <si>
    <t xml:space="preserve">Задача 6 муниципальной программы: Предупреждение и ликвидация последствий причинения вреда окружающей среде при размещении отходов производства и потребления, в том числе твердых коммунальных отходов </t>
  </si>
  <si>
    <t xml:space="preserve">Цель подпрограммы 6 муниципальной программы: Предупреждение и ликвидация последствий причинения вреда окружающей среде при размещении отходов производства и потребления, в том числе твердых коммунальных отходов </t>
  </si>
  <si>
    <t>1.1.5</t>
  </si>
  <si>
    <t>1.1.6</t>
  </si>
  <si>
    <t>1.1.7</t>
  </si>
  <si>
    <t>1.1.10</t>
  </si>
  <si>
    <t>1.1.11</t>
  </si>
  <si>
    <t>1.1.8</t>
  </si>
  <si>
    <t>1.1.9</t>
  </si>
  <si>
    <t>1.1.12</t>
  </si>
  <si>
    <t>Глава Москаленского района</t>
  </si>
  <si>
    <t>А.В. Ряполов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</si>
</sst>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.5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3">
    <xf numFmtId="0" fontId="0" fillId="0" borderId="0" xfId="0"/>
    <xf numFmtId="0" fontId="2" fillId="0" borderId="0" xfId="2" applyFont="1" applyFill="1" applyBorder="1" applyAlignment="1">
      <alignment horizontal="center" vertical="top"/>
    </xf>
    <xf numFmtId="0" fontId="2" fillId="3" borderId="2" xfId="2" applyFont="1" applyFill="1" applyBorder="1" applyAlignment="1">
      <alignment vertical="center" wrapText="1"/>
    </xf>
    <xf numFmtId="0" fontId="2" fillId="3" borderId="2" xfId="2" applyFont="1" applyFill="1" applyBorder="1" applyAlignment="1">
      <alignment vertical="top" wrapText="1"/>
    </xf>
    <xf numFmtId="49" fontId="2" fillId="3" borderId="2" xfId="2" applyNumberFormat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6" fillId="0" borderId="0" xfId="0" applyFont="1"/>
    <xf numFmtId="49" fontId="2" fillId="3" borderId="2" xfId="2" applyNumberFormat="1" applyFont="1" applyFill="1" applyBorder="1" applyAlignment="1">
      <alignment horizontal="center" vertical="center" wrapText="1"/>
    </xf>
    <xf numFmtId="0" fontId="2" fillId="3" borderId="2" xfId="2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4" fontId="2" fillId="3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wrapText="1"/>
    </xf>
    <xf numFmtId="2" fontId="2" fillId="0" borderId="0" xfId="2" applyNumberFormat="1" applyFont="1" applyFill="1" applyBorder="1" applyAlignment="1">
      <alignment horizontal="right" wrapText="1"/>
    </xf>
    <xf numFmtId="0" fontId="2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4" fontId="2" fillId="3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0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 applyFill="1" applyAlignment="1">
      <alignment horizontal="right"/>
    </xf>
    <xf numFmtId="0" fontId="10" fillId="0" borderId="0" xfId="0" applyFont="1"/>
    <xf numFmtId="2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top" wrapText="1"/>
    </xf>
    <xf numFmtId="0" fontId="9" fillId="0" borderId="2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top" wrapText="1"/>
    </xf>
    <xf numFmtId="2" fontId="2" fillId="3" borderId="4" xfId="0" applyNumberFormat="1" applyFont="1" applyFill="1" applyBorder="1" applyAlignment="1">
      <alignment horizontal="center" wrapText="1"/>
    </xf>
    <xf numFmtId="49" fontId="2" fillId="3" borderId="1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3" fontId="2" fillId="3" borderId="2" xfId="2" applyNumberFormat="1" applyFont="1" applyFill="1" applyBorder="1" applyAlignment="1">
      <alignment horizontal="center" vertical="center" wrapText="1"/>
    </xf>
    <xf numFmtId="2" fontId="2" fillId="3" borderId="2" xfId="2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 wrapText="1"/>
    </xf>
    <xf numFmtId="0" fontId="6" fillId="0" borderId="0" xfId="0" applyFont="1" applyFill="1"/>
    <xf numFmtId="2" fontId="13" fillId="3" borderId="2" xfId="2" applyNumberFormat="1" applyFont="1" applyFill="1" applyBorder="1" applyAlignment="1">
      <alignment horizontal="center" wrapText="1"/>
    </xf>
    <xf numFmtId="2" fontId="13" fillId="3" borderId="2" xfId="2" applyNumberFormat="1" applyFont="1" applyFill="1" applyBorder="1" applyAlignment="1">
      <alignment horizontal="center" vertical="center" wrapText="1"/>
    </xf>
    <xf numFmtId="2" fontId="2" fillId="3" borderId="2" xfId="2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9" fontId="2" fillId="3" borderId="2" xfId="2" applyNumberFormat="1" applyFont="1" applyFill="1" applyBorder="1" applyAlignment="1">
      <alignment vertical="center" wrapText="1"/>
    </xf>
    <xf numFmtId="0" fontId="13" fillId="0" borderId="0" xfId="2" applyFont="1" applyFill="1" applyBorder="1" applyAlignment="1">
      <alignment horizontal="left" wrapText="1"/>
    </xf>
    <xf numFmtId="0" fontId="13" fillId="0" borderId="0" xfId="2" applyFont="1" applyFill="1" applyBorder="1" applyAlignment="1">
      <alignment horizontal="center" wrapText="1"/>
    </xf>
    <xf numFmtId="0" fontId="14" fillId="0" borderId="0" xfId="0" applyFont="1"/>
    <xf numFmtId="2" fontId="2" fillId="0" borderId="2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49" fontId="2" fillId="0" borderId="2" xfId="2" applyNumberFormat="1" applyFont="1" applyFill="1" applyBorder="1" applyAlignment="1">
      <alignment vertical="center" wrapText="1"/>
    </xf>
    <xf numFmtId="0" fontId="2" fillId="3" borderId="2" xfId="2" applyFont="1" applyFill="1" applyBorder="1" applyAlignment="1">
      <alignment vertical="center"/>
    </xf>
    <xf numFmtId="49" fontId="2" fillId="3" borderId="2" xfId="2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49" fontId="2" fillId="3" borderId="2" xfId="2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49" fontId="2" fillId="3" borderId="2" xfId="2" applyNumberFormat="1" applyFont="1" applyFill="1" applyBorder="1" applyAlignment="1">
      <alignment horizontal="left" vertical="center" wrapText="1"/>
    </xf>
    <xf numFmtId="49" fontId="2" fillId="3" borderId="3" xfId="2" applyNumberFormat="1" applyFont="1" applyFill="1" applyBorder="1" applyAlignment="1">
      <alignment horizontal="left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0" fontId="6" fillId="0" borderId="9" xfId="0" applyFont="1" applyBorder="1"/>
    <xf numFmtId="49" fontId="2" fillId="3" borderId="6" xfId="2" applyNumberFormat="1" applyFont="1" applyFill="1" applyBorder="1" applyAlignment="1">
      <alignment horizontal="left" vertical="center" wrapText="1"/>
    </xf>
    <xf numFmtId="49" fontId="2" fillId="3" borderId="1" xfId="2" applyNumberFormat="1" applyFont="1" applyFill="1" applyBorder="1" applyAlignment="1">
      <alignment horizontal="left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 wrapText="1"/>
    </xf>
    <xf numFmtId="2" fontId="2" fillId="3" borderId="1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2" fillId="3" borderId="1" xfId="2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49" fontId="2" fillId="3" borderId="3" xfId="2" applyNumberFormat="1" applyFont="1" applyFill="1" applyBorder="1" applyAlignment="1">
      <alignment horizontal="left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49" fontId="2" fillId="3" borderId="2" xfId="2" applyNumberFormat="1" applyFont="1" applyFill="1" applyBorder="1" applyAlignment="1">
      <alignment horizontal="left" vertical="center"/>
    </xf>
    <xf numFmtId="4" fontId="2" fillId="3" borderId="2" xfId="2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49" fontId="2" fillId="3" borderId="3" xfId="2" applyNumberFormat="1" applyFont="1" applyFill="1" applyBorder="1" applyAlignment="1">
      <alignment horizontal="left" vertical="center"/>
    </xf>
    <xf numFmtId="49" fontId="2" fillId="3" borderId="5" xfId="2" applyNumberFormat="1" applyFont="1" applyFill="1" applyBorder="1" applyAlignment="1">
      <alignment horizontal="left" vertical="center"/>
    </xf>
    <xf numFmtId="49" fontId="2" fillId="3" borderId="9" xfId="2" applyNumberFormat="1" applyFont="1" applyFill="1" applyBorder="1" applyAlignment="1">
      <alignment horizontal="left" vertical="center"/>
    </xf>
    <xf numFmtId="49" fontId="2" fillId="3" borderId="2" xfId="2" applyNumberFormat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center" vertical="center" wrapText="1"/>
    </xf>
    <xf numFmtId="49" fontId="2" fillId="3" borderId="2" xfId="2" applyNumberFormat="1" applyFont="1" applyFill="1" applyBorder="1" applyAlignment="1">
      <alignment horizontal="left" vertical="center" wrapText="1"/>
    </xf>
    <xf numFmtId="49" fontId="2" fillId="3" borderId="3" xfId="2" applyNumberFormat="1" applyFont="1" applyFill="1" applyBorder="1" applyAlignment="1">
      <alignment horizontal="left" vertical="center" wrapText="1"/>
    </xf>
    <xf numFmtId="49" fontId="2" fillId="3" borderId="9" xfId="2" applyNumberFormat="1" applyFont="1" applyFill="1" applyBorder="1" applyAlignment="1">
      <alignment horizontal="left" vertical="center" wrapText="1"/>
    </xf>
    <xf numFmtId="49" fontId="2" fillId="3" borderId="3" xfId="2" applyNumberFormat="1" applyFont="1" applyFill="1" applyBorder="1" applyAlignment="1">
      <alignment horizontal="left" wrapText="1"/>
    </xf>
    <xf numFmtId="49" fontId="2" fillId="3" borderId="5" xfId="2" applyNumberFormat="1" applyFont="1" applyFill="1" applyBorder="1" applyAlignment="1">
      <alignment horizontal="left" wrapText="1"/>
    </xf>
    <xf numFmtId="49" fontId="2" fillId="3" borderId="9" xfId="2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13" fillId="0" borderId="0" xfId="2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9" fontId="2" fillId="3" borderId="3" xfId="2" applyNumberFormat="1" applyFont="1" applyFill="1" applyBorder="1" applyAlignment="1">
      <alignment horizontal="left" vertical="top"/>
    </xf>
    <xf numFmtId="49" fontId="2" fillId="3" borderId="5" xfId="2" applyNumberFormat="1" applyFont="1" applyFill="1" applyBorder="1" applyAlignment="1">
      <alignment horizontal="left" vertical="top"/>
    </xf>
    <xf numFmtId="49" fontId="2" fillId="3" borderId="9" xfId="2" applyNumberFormat="1" applyFont="1" applyFill="1" applyBorder="1" applyAlignment="1">
      <alignment horizontal="left" vertical="top"/>
    </xf>
    <xf numFmtId="0" fontId="2" fillId="0" borderId="3" xfId="2" applyFont="1" applyFill="1" applyBorder="1" applyAlignment="1">
      <alignment horizontal="left" vertical="top" wrapText="1"/>
    </xf>
    <xf numFmtId="0" fontId="2" fillId="0" borderId="5" xfId="2" applyFont="1" applyFill="1" applyBorder="1" applyAlignment="1">
      <alignment horizontal="left" vertical="top" wrapText="1"/>
    </xf>
    <xf numFmtId="0" fontId="2" fillId="0" borderId="9" xfId="2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left" vertical="top"/>
    </xf>
    <xf numFmtId="0" fontId="2" fillId="3" borderId="5" xfId="2" applyFont="1" applyFill="1" applyBorder="1" applyAlignment="1">
      <alignment horizontal="left" vertical="top"/>
    </xf>
    <xf numFmtId="0" fontId="2" fillId="3" borderId="9" xfId="2" applyFont="1" applyFill="1" applyBorder="1" applyAlignment="1">
      <alignment horizontal="left" vertical="top"/>
    </xf>
    <xf numFmtId="4" fontId="2" fillId="3" borderId="3" xfId="2" applyNumberFormat="1" applyFont="1" applyFill="1" applyBorder="1" applyAlignment="1">
      <alignment horizontal="left" vertical="center" wrapText="1"/>
    </xf>
    <xf numFmtId="4" fontId="2" fillId="3" borderId="5" xfId="2" applyNumberFormat="1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top"/>
    </xf>
    <xf numFmtId="0" fontId="2" fillId="2" borderId="7" xfId="2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4" fontId="2" fillId="3" borderId="1" xfId="2" applyNumberFormat="1" applyFont="1" applyFill="1" applyBorder="1" applyAlignment="1">
      <alignment horizontal="center" vertical="center"/>
    </xf>
    <xf numFmtId="4" fontId="2" fillId="3" borderId="4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1"/>
  <sheetViews>
    <sheetView tabSelected="1" view="pageBreakPreview" topLeftCell="A58" zoomScale="66" zoomScaleNormal="75" zoomScaleSheetLayoutView="66" workbookViewId="0">
      <selection activeCell="G63" sqref="G63"/>
    </sheetView>
  </sheetViews>
  <sheetFormatPr defaultColWidth="9.1796875" defaultRowHeight="15.5"/>
  <cols>
    <col min="1" max="1" width="7.453125" style="6" customWidth="1"/>
    <col min="2" max="2" width="74.7265625" style="6" customWidth="1"/>
    <col min="3" max="3" width="49.81640625" style="6" customWidth="1"/>
    <col min="4" max="4" width="12.7265625" style="6" customWidth="1"/>
    <col min="5" max="6" width="8.81640625" style="28" customWidth="1"/>
    <col min="7" max="7" width="15.54296875" style="28" customWidth="1"/>
    <col min="8" max="8" width="16.54296875" style="28" customWidth="1"/>
    <col min="9" max="9" width="16.453125" style="29" customWidth="1"/>
    <col min="10" max="10" width="12.453125" style="28" customWidth="1"/>
    <col min="11" max="11" width="14.7265625" style="28" customWidth="1"/>
    <col min="12" max="16384" width="9.1796875" style="6"/>
  </cols>
  <sheetData>
    <row r="1" spans="1:11" ht="6" customHeight="1">
      <c r="A1" s="12"/>
      <c r="B1" s="12"/>
      <c r="C1" s="12"/>
      <c r="D1" s="12"/>
      <c r="E1" s="13"/>
      <c r="F1" s="13"/>
      <c r="G1" s="13"/>
      <c r="H1" s="13"/>
      <c r="I1" s="14"/>
      <c r="J1" s="15"/>
      <c r="K1" s="15"/>
    </row>
    <row r="2" spans="1:11" ht="61.5" customHeight="1">
      <c r="A2" s="136" t="s">
        <v>18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ht="16.5" customHeight="1">
      <c r="A3" s="107" t="s">
        <v>96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7.5" customHeight="1">
      <c r="A4" s="16" t="s">
        <v>17</v>
      </c>
      <c r="B4" s="34"/>
      <c r="C4" s="138"/>
      <c r="D4" s="138"/>
      <c r="E4" s="138"/>
      <c r="F4" s="138"/>
      <c r="G4" s="138"/>
      <c r="H4" s="138"/>
      <c r="I4" s="138"/>
      <c r="J4" s="34"/>
      <c r="K4" s="34"/>
    </row>
    <row r="5" spans="1:11" ht="24" customHeight="1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</row>
    <row r="6" spans="1:11" ht="8.25" customHeight="1">
      <c r="A6" s="1"/>
      <c r="B6" s="17"/>
      <c r="C6" s="17"/>
      <c r="D6" s="17"/>
      <c r="E6" s="15"/>
      <c r="F6" s="15"/>
      <c r="G6" s="15"/>
      <c r="H6" s="15"/>
      <c r="I6" s="18"/>
      <c r="J6" s="15"/>
      <c r="K6" s="13"/>
    </row>
    <row r="7" spans="1:11" s="30" customFormat="1" ht="31.5" customHeight="1">
      <c r="A7" s="141" t="s">
        <v>0</v>
      </c>
      <c r="B7" s="137" t="s">
        <v>189</v>
      </c>
      <c r="C7" s="144" t="s">
        <v>190</v>
      </c>
      <c r="D7" s="145"/>
      <c r="E7" s="145"/>
      <c r="F7" s="146"/>
      <c r="G7" s="137" t="s">
        <v>6</v>
      </c>
      <c r="H7" s="147" t="s">
        <v>7</v>
      </c>
      <c r="I7" s="148"/>
      <c r="J7" s="137" t="s">
        <v>8</v>
      </c>
      <c r="K7" s="137" t="s">
        <v>9</v>
      </c>
    </row>
    <row r="8" spans="1:11" s="30" customFormat="1" ht="13">
      <c r="A8" s="142"/>
      <c r="B8" s="137"/>
      <c r="C8" s="141" t="s">
        <v>1</v>
      </c>
      <c r="D8" s="137" t="s">
        <v>2</v>
      </c>
      <c r="E8" s="137" t="s">
        <v>3</v>
      </c>
      <c r="F8" s="137"/>
      <c r="G8" s="137"/>
      <c r="H8" s="149"/>
      <c r="I8" s="150"/>
      <c r="J8" s="137"/>
      <c r="K8" s="137"/>
    </row>
    <row r="9" spans="1:11" s="30" customFormat="1" ht="108" customHeight="1">
      <c r="A9" s="143"/>
      <c r="B9" s="137"/>
      <c r="C9" s="143"/>
      <c r="D9" s="137"/>
      <c r="E9" s="66" t="s">
        <v>5</v>
      </c>
      <c r="F9" s="66" t="s">
        <v>4</v>
      </c>
      <c r="G9" s="137"/>
      <c r="H9" s="66" t="s">
        <v>5</v>
      </c>
      <c r="I9" s="31" t="s">
        <v>4</v>
      </c>
      <c r="J9" s="137"/>
      <c r="K9" s="137"/>
    </row>
    <row r="10" spans="1:11" s="30" customFormat="1" ht="13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f>G10+1</f>
        <v>8</v>
      </c>
      <c r="I10" s="33">
        <f>H10+1</f>
        <v>9</v>
      </c>
      <c r="J10" s="33">
        <f t="shared" ref="J10:K10" si="0">I10+1</f>
        <v>10</v>
      </c>
      <c r="K10" s="33">
        <f t="shared" si="0"/>
        <v>11</v>
      </c>
    </row>
    <row r="11" spans="1:11" ht="18" customHeight="1">
      <c r="A11" s="117" t="s">
        <v>187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8"/>
    </row>
    <row r="12" spans="1:11" ht="18" customHeight="1">
      <c r="A12" s="117" t="s">
        <v>184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0.25" customHeight="1">
      <c r="A13" s="122" t="s">
        <v>65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4"/>
    </row>
    <row r="14" spans="1:11" ht="36" customHeight="1">
      <c r="A14" s="122" t="s">
        <v>183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4"/>
    </row>
    <row r="15" spans="1:11" ht="20.25" customHeight="1">
      <c r="A15" s="122" t="s">
        <v>185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4"/>
    </row>
    <row r="16" spans="1:11" ht="20.25" customHeight="1">
      <c r="A16" s="122" t="s">
        <v>186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4"/>
    </row>
    <row r="17" spans="1:11" ht="20.25" customHeight="1">
      <c r="A17" s="122" t="s">
        <v>19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4"/>
    </row>
    <row r="18" spans="1:11" ht="20.25" customHeight="1">
      <c r="A18" s="94" t="s">
        <v>68</v>
      </c>
      <c r="B18" s="95"/>
      <c r="C18" s="95"/>
      <c r="D18" s="95"/>
      <c r="E18" s="95"/>
      <c r="F18" s="95"/>
      <c r="G18" s="95"/>
      <c r="H18" s="95"/>
      <c r="I18" s="95"/>
      <c r="J18" s="95"/>
      <c r="K18" s="96"/>
    </row>
    <row r="19" spans="1:11" ht="81.75" customHeight="1">
      <c r="A19" s="38" t="s">
        <v>11</v>
      </c>
      <c r="B19" s="58" t="s">
        <v>20</v>
      </c>
      <c r="C19" s="71" t="s">
        <v>23</v>
      </c>
      <c r="D19" s="19" t="s">
        <v>24</v>
      </c>
      <c r="E19" s="20">
        <v>2</v>
      </c>
      <c r="F19" s="20">
        <v>2</v>
      </c>
      <c r="G19" s="69" t="str">
        <f>IF(F19/E19*100,"100,00",0)</f>
        <v>100,00</v>
      </c>
      <c r="H19" s="21">
        <v>5126927.4000000004</v>
      </c>
      <c r="I19" s="57">
        <v>5126927.4000000004</v>
      </c>
      <c r="J19" s="10">
        <f>I19/H19*100</f>
        <v>100</v>
      </c>
      <c r="K19" s="10" t="s">
        <v>13</v>
      </c>
    </row>
    <row r="20" spans="1:11" ht="83.25" customHeight="1">
      <c r="A20" s="4" t="s">
        <v>12</v>
      </c>
      <c r="B20" s="58" t="s">
        <v>21</v>
      </c>
      <c r="C20" s="71" t="s">
        <v>81</v>
      </c>
      <c r="D20" s="19" t="s">
        <v>14</v>
      </c>
      <c r="E20" s="20">
        <v>1</v>
      </c>
      <c r="F20" s="20">
        <v>2</v>
      </c>
      <c r="G20" s="69" t="str">
        <f t="shared" ref="G20" si="1">IF(F20/E20*100,"100,00",0)</f>
        <v>100,00</v>
      </c>
      <c r="H20" s="21">
        <v>1799250</v>
      </c>
      <c r="I20" s="57">
        <v>1799250</v>
      </c>
      <c r="J20" s="10">
        <f>I20/H20*100</f>
        <v>100</v>
      </c>
      <c r="K20" s="10" t="s">
        <v>13</v>
      </c>
    </row>
    <row r="21" spans="1:11" ht="63.75" customHeight="1">
      <c r="A21" s="4" t="s">
        <v>86</v>
      </c>
      <c r="B21" s="58" t="s">
        <v>84</v>
      </c>
      <c r="C21" s="71" t="s">
        <v>85</v>
      </c>
      <c r="D21" s="19" t="s">
        <v>14</v>
      </c>
      <c r="E21" s="20">
        <v>2</v>
      </c>
      <c r="F21" s="20">
        <v>1</v>
      </c>
      <c r="G21" s="75">
        <f>F21/E21*100</f>
        <v>50</v>
      </c>
      <c r="H21" s="21">
        <v>867960</v>
      </c>
      <c r="I21" s="57">
        <v>173592</v>
      </c>
      <c r="J21" s="10">
        <f>I21/H21*100</f>
        <v>20</v>
      </c>
      <c r="K21" s="10" t="s">
        <v>13</v>
      </c>
    </row>
    <row r="22" spans="1:11" ht="34.5" customHeight="1">
      <c r="A22" s="100" t="s">
        <v>66</v>
      </c>
      <c r="B22" s="101"/>
      <c r="C22" s="101"/>
      <c r="D22" s="101"/>
      <c r="E22" s="101"/>
      <c r="F22" s="102"/>
      <c r="G22" s="10">
        <f>(G19+G20+G21)/3</f>
        <v>83.333333333333329</v>
      </c>
      <c r="H22" s="93" t="s">
        <v>70</v>
      </c>
      <c r="I22" s="93"/>
      <c r="J22" s="10">
        <f>((I19+I20+I21)/(H19+H20+H21))*100</f>
        <v>91.091150125221048</v>
      </c>
      <c r="K22" s="10" t="s">
        <v>13</v>
      </c>
    </row>
    <row r="23" spans="1:11" ht="21" customHeight="1">
      <c r="A23" s="100" t="s">
        <v>182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2"/>
    </row>
    <row r="24" spans="1:11" ht="18.75" customHeight="1">
      <c r="A24" s="94" t="s">
        <v>25</v>
      </c>
      <c r="B24" s="95"/>
      <c r="C24" s="95"/>
      <c r="D24" s="95"/>
      <c r="E24" s="95"/>
      <c r="F24" s="95"/>
      <c r="G24" s="95"/>
      <c r="H24" s="95"/>
      <c r="I24" s="95"/>
      <c r="J24" s="95"/>
      <c r="K24" s="96"/>
    </row>
    <row r="25" spans="1:11" ht="18.75" customHeight="1">
      <c r="A25" s="94" t="s">
        <v>68</v>
      </c>
      <c r="B25" s="95"/>
      <c r="C25" s="95"/>
      <c r="D25" s="95"/>
      <c r="E25" s="95"/>
      <c r="F25" s="95"/>
      <c r="G25" s="95"/>
      <c r="H25" s="95"/>
      <c r="I25" s="95"/>
      <c r="J25" s="95"/>
      <c r="K25" s="96"/>
    </row>
    <row r="26" spans="1:11" ht="51.75" customHeight="1">
      <c r="A26" s="4" t="s">
        <v>15</v>
      </c>
      <c r="B26" s="40" t="s">
        <v>26</v>
      </c>
      <c r="C26" s="70" t="s">
        <v>27</v>
      </c>
      <c r="D26" s="4" t="s">
        <v>10</v>
      </c>
      <c r="E26" s="4" t="s">
        <v>16</v>
      </c>
      <c r="F26" s="4" t="s">
        <v>16</v>
      </c>
      <c r="G26" s="69" t="str">
        <f t="shared" ref="G26:G30" si="2">IF(F26/E26*100,"100,00",0)</f>
        <v>100,00</v>
      </c>
      <c r="H26" s="50">
        <v>1963500</v>
      </c>
      <c r="I26" s="39">
        <v>1963500</v>
      </c>
      <c r="J26" s="10">
        <f>I26/H26*100</f>
        <v>100</v>
      </c>
      <c r="K26" s="10" t="s">
        <v>13</v>
      </c>
    </row>
    <row r="27" spans="1:11" ht="65.25" customHeight="1">
      <c r="A27" s="4" t="s">
        <v>29</v>
      </c>
      <c r="B27" s="60" t="s">
        <v>99</v>
      </c>
      <c r="C27" s="70" t="s">
        <v>30</v>
      </c>
      <c r="D27" s="4" t="s">
        <v>10</v>
      </c>
      <c r="E27" s="4" t="s">
        <v>16</v>
      </c>
      <c r="F27" s="4" t="s">
        <v>16</v>
      </c>
      <c r="G27" s="69" t="str">
        <f>IF(F27/E27*100,"100,00",0)</f>
        <v>100,00</v>
      </c>
      <c r="H27" s="50">
        <v>2118631.7200000002</v>
      </c>
      <c r="I27" s="39">
        <v>2118631.7200000002</v>
      </c>
      <c r="J27" s="10">
        <f>I27/H27*100</f>
        <v>100</v>
      </c>
      <c r="K27" s="10" t="s">
        <v>13</v>
      </c>
    </row>
    <row r="28" spans="1:11" ht="84" customHeight="1">
      <c r="A28" s="4" t="s">
        <v>97</v>
      </c>
      <c r="B28" s="59" t="s">
        <v>100</v>
      </c>
      <c r="C28" s="70" t="s">
        <v>28</v>
      </c>
      <c r="D28" s="4" t="s">
        <v>10</v>
      </c>
      <c r="E28" s="4" t="s">
        <v>16</v>
      </c>
      <c r="F28" s="4" t="s">
        <v>16</v>
      </c>
      <c r="G28" s="10" t="str">
        <f t="shared" si="2"/>
        <v>100,00</v>
      </c>
      <c r="H28" s="50">
        <v>36700000</v>
      </c>
      <c r="I28" s="39">
        <v>36700000</v>
      </c>
      <c r="J28" s="10">
        <f t="shared" ref="J28:J30" si="3">I28/H28*100</f>
        <v>100</v>
      </c>
      <c r="K28" s="10" t="s">
        <v>13</v>
      </c>
    </row>
    <row r="29" spans="1:11" ht="47.25" customHeight="1">
      <c r="A29" s="4" t="s">
        <v>98</v>
      </c>
      <c r="B29" s="61" t="s">
        <v>101</v>
      </c>
      <c r="C29" s="73" t="s">
        <v>102</v>
      </c>
      <c r="D29" s="4" t="s">
        <v>10</v>
      </c>
      <c r="E29" s="4" t="s">
        <v>16</v>
      </c>
      <c r="F29" s="4" t="s">
        <v>16</v>
      </c>
      <c r="G29" s="10" t="str">
        <f>IF(F29/E29*100,"100,00",0)</f>
        <v>100,00</v>
      </c>
      <c r="H29" s="50">
        <v>1580325.07</v>
      </c>
      <c r="I29" s="39">
        <v>1580325.07</v>
      </c>
      <c r="J29" s="10">
        <f>I29/H29*100</f>
        <v>100</v>
      </c>
      <c r="K29" s="10" t="s">
        <v>13</v>
      </c>
    </row>
    <row r="30" spans="1:11" ht="33.75" customHeight="1">
      <c r="A30" s="4" t="s">
        <v>103</v>
      </c>
      <c r="B30" s="61" t="s">
        <v>104</v>
      </c>
      <c r="C30" s="73" t="s">
        <v>105</v>
      </c>
      <c r="D30" s="4" t="s">
        <v>10</v>
      </c>
      <c r="E30" s="4" t="s">
        <v>16</v>
      </c>
      <c r="F30" s="4" t="s">
        <v>16</v>
      </c>
      <c r="G30" s="69" t="str">
        <f t="shared" si="2"/>
        <v>100,00</v>
      </c>
      <c r="H30" s="50">
        <v>400000</v>
      </c>
      <c r="I30" s="39">
        <v>400000</v>
      </c>
      <c r="J30" s="10">
        <f t="shared" si="3"/>
        <v>100</v>
      </c>
      <c r="K30" s="10" t="s">
        <v>13</v>
      </c>
    </row>
    <row r="31" spans="1:11" ht="33.75" customHeight="1">
      <c r="A31" s="92" t="s">
        <v>66</v>
      </c>
      <c r="B31" s="92"/>
      <c r="C31" s="92"/>
      <c r="D31" s="92"/>
      <c r="E31" s="92"/>
      <c r="F31" s="92"/>
      <c r="G31" s="10">
        <f>(G26+G28+G27+G29+G30)/5</f>
        <v>100</v>
      </c>
      <c r="H31" s="93" t="s">
        <v>70</v>
      </c>
      <c r="I31" s="93"/>
      <c r="J31" s="10">
        <f>((I26+I28+I27+I29+I30)/(H26+H28+H27+H29+H30))*100</f>
        <v>100</v>
      </c>
      <c r="K31" s="10" t="s">
        <v>13</v>
      </c>
    </row>
    <row r="32" spans="1:11" ht="33.75" customHeight="1">
      <c r="A32" s="92" t="s">
        <v>180</v>
      </c>
      <c r="B32" s="92"/>
      <c r="C32" s="92"/>
      <c r="D32" s="92"/>
      <c r="E32" s="92"/>
      <c r="F32" s="92"/>
      <c r="G32" s="10">
        <f>(G22+G31)/2</f>
        <v>91.666666666666657</v>
      </c>
      <c r="H32" s="93" t="s">
        <v>181</v>
      </c>
      <c r="I32" s="93"/>
      <c r="J32" s="10">
        <f>(J22+J31)/2</f>
        <v>95.545575062610524</v>
      </c>
      <c r="K32" s="10" t="s">
        <v>13</v>
      </c>
    </row>
    <row r="33" spans="1:11" ht="20.25" customHeight="1">
      <c r="A33" s="103" t="s">
        <v>179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">
        <f>G32*0.8+J32*0.2</f>
        <v>92.442448345855439</v>
      </c>
    </row>
    <row r="34" spans="1:11" ht="20.25" customHeight="1">
      <c r="A34" s="89" t="s">
        <v>175</v>
      </c>
      <c r="B34" s="90"/>
      <c r="C34" s="90"/>
      <c r="D34" s="90"/>
      <c r="E34" s="90"/>
      <c r="F34" s="90"/>
      <c r="G34" s="90"/>
      <c r="H34" s="90"/>
      <c r="I34" s="90"/>
      <c r="J34" s="90"/>
      <c r="K34" s="91"/>
    </row>
    <row r="35" spans="1:11" ht="20.25" customHeight="1">
      <c r="A35" s="89" t="s">
        <v>176</v>
      </c>
      <c r="B35" s="90"/>
      <c r="C35" s="90"/>
      <c r="D35" s="90"/>
      <c r="E35" s="90"/>
      <c r="F35" s="90"/>
      <c r="G35" s="90"/>
      <c r="H35" s="90"/>
      <c r="I35" s="90"/>
      <c r="J35" s="90"/>
      <c r="K35" s="91"/>
    </row>
    <row r="36" spans="1:11" ht="20.25" customHeight="1">
      <c r="A36" s="89" t="s">
        <v>177</v>
      </c>
      <c r="B36" s="90"/>
      <c r="C36" s="90"/>
      <c r="D36" s="90"/>
      <c r="E36" s="90"/>
      <c r="F36" s="90"/>
      <c r="G36" s="90"/>
      <c r="H36" s="90"/>
      <c r="I36" s="90"/>
      <c r="J36" s="90"/>
      <c r="K36" s="91"/>
    </row>
    <row r="37" spans="1:11" ht="20.25" customHeight="1">
      <c r="A37" s="89" t="s">
        <v>178</v>
      </c>
      <c r="B37" s="90"/>
      <c r="C37" s="90"/>
      <c r="D37" s="90"/>
      <c r="E37" s="90"/>
      <c r="F37" s="90"/>
      <c r="G37" s="90"/>
      <c r="H37" s="90"/>
      <c r="I37" s="90"/>
      <c r="J37" s="90"/>
      <c r="K37" s="91"/>
    </row>
    <row r="38" spans="1:11" ht="19.5" customHeight="1">
      <c r="A38" s="89" t="s">
        <v>31</v>
      </c>
      <c r="B38" s="90"/>
      <c r="C38" s="90"/>
      <c r="D38" s="90"/>
      <c r="E38" s="90"/>
      <c r="F38" s="90"/>
      <c r="G38" s="90"/>
      <c r="H38" s="90"/>
      <c r="I38" s="90"/>
      <c r="J38" s="90"/>
      <c r="K38" s="91"/>
    </row>
    <row r="39" spans="1:11" ht="19.5" customHeight="1">
      <c r="A39" s="94" t="s">
        <v>68</v>
      </c>
      <c r="B39" s="95"/>
      <c r="C39" s="95"/>
      <c r="D39" s="95"/>
      <c r="E39" s="95"/>
      <c r="F39" s="95"/>
      <c r="G39" s="95"/>
      <c r="H39" s="95"/>
      <c r="I39" s="95"/>
      <c r="J39" s="95"/>
      <c r="K39" s="96"/>
    </row>
    <row r="40" spans="1:11" ht="35.25" customHeight="1">
      <c r="A40" s="64" t="s">
        <v>11</v>
      </c>
      <c r="B40" s="65" t="s">
        <v>32</v>
      </c>
      <c r="C40" s="70" t="s">
        <v>33</v>
      </c>
      <c r="D40" s="4" t="s">
        <v>10</v>
      </c>
      <c r="E40" s="4" t="s">
        <v>64</v>
      </c>
      <c r="F40" s="4" t="s">
        <v>16</v>
      </c>
      <c r="G40" s="69" t="str">
        <f t="shared" ref="G40" si="4">IF(F40/E40*100,"100,00",0)</f>
        <v>100,00</v>
      </c>
      <c r="H40" s="4" t="s">
        <v>122</v>
      </c>
      <c r="I40" s="11">
        <v>13741083.810000001</v>
      </c>
      <c r="J40" s="10">
        <f>I40/H40*100</f>
        <v>100</v>
      </c>
      <c r="K40" s="10" t="s">
        <v>13</v>
      </c>
    </row>
    <row r="41" spans="1:11" ht="39" customHeight="1">
      <c r="A41" s="92" t="s">
        <v>66</v>
      </c>
      <c r="B41" s="92"/>
      <c r="C41" s="92"/>
      <c r="D41" s="92"/>
      <c r="E41" s="92"/>
      <c r="F41" s="92"/>
      <c r="G41" s="10" t="str">
        <f>G40</f>
        <v>100,00</v>
      </c>
      <c r="H41" s="93" t="s">
        <v>70</v>
      </c>
      <c r="I41" s="93"/>
      <c r="J41" s="10">
        <f>I40/H40*100</f>
        <v>100</v>
      </c>
      <c r="K41" s="10" t="s">
        <v>13</v>
      </c>
    </row>
    <row r="42" spans="1:11" ht="38.25" customHeight="1">
      <c r="A42" s="92" t="s">
        <v>174</v>
      </c>
      <c r="B42" s="92"/>
      <c r="C42" s="92"/>
      <c r="D42" s="92"/>
      <c r="E42" s="92"/>
      <c r="F42" s="92"/>
      <c r="G42" s="10">
        <f>G41/1</f>
        <v>100</v>
      </c>
      <c r="H42" s="93" t="s">
        <v>173</v>
      </c>
      <c r="I42" s="93"/>
      <c r="J42" s="10">
        <f>J41/1</f>
        <v>100</v>
      </c>
      <c r="K42" s="10" t="s">
        <v>13</v>
      </c>
    </row>
    <row r="43" spans="1:11" ht="18.75" customHeight="1">
      <c r="A43" s="103" t="s">
        <v>172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">
        <f>G42*0.8+J42*0.2</f>
        <v>100</v>
      </c>
    </row>
    <row r="44" spans="1:11" ht="36" customHeight="1">
      <c r="A44" s="89" t="s">
        <v>167</v>
      </c>
      <c r="B44" s="90"/>
      <c r="C44" s="90"/>
      <c r="D44" s="90"/>
      <c r="E44" s="90"/>
      <c r="F44" s="90"/>
      <c r="G44" s="90"/>
      <c r="H44" s="90"/>
      <c r="I44" s="90"/>
      <c r="J44" s="90"/>
      <c r="K44" s="91"/>
    </row>
    <row r="45" spans="1:11" ht="18.75" customHeight="1">
      <c r="A45" s="89" t="s">
        <v>168</v>
      </c>
      <c r="B45" s="90"/>
      <c r="C45" s="90"/>
      <c r="D45" s="90"/>
      <c r="E45" s="90"/>
      <c r="F45" s="90"/>
      <c r="G45" s="90"/>
      <c r="H45" s="90"/>
      <c r="I45" s="90"/>
      <c r="J45" s="90"/>
      <c r="K45" s="91"/>
    </row>
    <row r="46" spans="1:11" ht="16.5" customHeight="1">
      <c r="A46" s="89" t="s">
        <v>169</v>
      </c>
      <c r="B46" s="90"/>
      <c r="C46" s="90"/>
      <c r="D46" s="90"/>
      <c r="E46" s="90"/>
      <c r="F46" s="90"/>
      <c r="G46" s="90"/>
      <c r="H46" s="90"/>
      <c r="I46" s="90"/>
      <c r="J46" s="90"/>
      <c r="K46" s="91"/>
    </row>
    <row r="47" spans="1:11" ht="18" customHeight="1">
      <c r="A47" s="89" t="s">
        <v>170</v>
      </c>
      <c r="B47" s="90"/>
      <c r="C47" s="90"/>
      <c r="D47" s="90"/>
      <c r="E47" s="90"/>
      <c r="F47" s="90"/>
      <c r="G47" s="90"/>
      <c r="H47" s="90"/>
      <c r="I47" s="90"/>
      <c r="J47" s="90"/>
      <c r="K47" s="91"/>
    </row>
    <row r="48" spans="1:11" ht="20.25" customHeight="1">
      <c r="A48" s="89" t="s">
        <v>171</v>
      </c>
      <c r="B48" s="90"/>
      <c r="C48" s="90"/>
      <c r="D48" s="90"/>
      <c r="E48" s="90"/>
      <c r="F48" s="90"/>
      <c r="G48" s="90"/>
      <c r="H48" s="90"/>
      <c r="I48" s="90"/>
      <c r="J48" s="90"/>
      <c r="K48" s="91"/>
    </row>
    <row r="49" spans="1:11" ht="20.25" customHeight="1">
      <c r="A49" s="89" t="s">
        <v>69</v>
      </c>
      <c r="B49" s="90"/>
      <c r="C49" s="90"/>
      <c r="D49" s="90"/>
      <c r="E49" s="90"/>
      <c r="F49" s="90"/>
      <c r="G49" s="90"/>
      <c r="H49" s="90"/>
      <c r="I49" s="90"/>
      <c r="J49" s="90"/>
      <c r="K49" s="91"/>
    </row>
    <row r="50" spans="1:11" s="83" customFormat="1" ht="36" customHeight="1">
      <c r="A50" s="41" t="s">
        <v>12</v>
      </c>
      <c r="B50" s="40" t="s">
        <v>107</v>
      </c>
      <c r="C50" s="40" t="s">
        <v>108</v>
      </c>
      <c r="D50" s="82" t="s">
        <v>109</v>
      </c>
      <c r="E50" s="85">
        <v>31</v>
      </c>
      <c r="F50" s="85">
        <v>33</v>
      </c>
      <c r="G50" s="75" t="str">
        <f>IF(F50/E50*100,"100,00",0)</f>
        <v>100,00</v>
      </c>
      <c r="H50" s="81">
        <v>3043232.37</v>
      </c>
      <c r="I50" s="81">
        <v>3043232.37</v>
      </c>
      <c r="J50" s="81">
        <f>I50/H50*100</f>
        <v>100</v>
      </c>
      <c r="K50" s="38" t="s">
        <v>13</v>
      </c>
    </row>
    <row r="51" spans="1:11" ht="39" customHeight="1">
      <c r="A51" s="41" t="s">
        <v>22</v>
      </c>
      <c r="B51" s="53" t="s">
        <v>72</v>
      </c>
      <c r="C51" s="70" t="s">
        <v>35</v>
      </c>
      <c r="D51" s="7" t="s">
        <v>71</v>
      </c>
      <c r="E51" s="87">
        <v>7</v>
      </c>
      <c r="F51" s="87">
        <v>7</v>
      </c>
      <c r="G51" s="69">
        <f>F51/E51*100</f>
        <v>100</v>
      </c>
      <c r="H51" s="43">
        <v>72000</v>
      </c>
      <c r="I51" s="43">
        <v>72000</v>
      </c>
      <c r="J51" s="49">
        <f t="shared" ref="J51:J55" si="5">I51/H51*100</f>
        <v>100</v>
      </c>
      <c r="K51" s="10" t="s">
        <v>13</v>
      </c>
    </row>
    <row r="52" spans="1:11" ht="48.75" customHeight="1">
      <c r="A52" s="41" t="s">
        <v>86</v>
      </c>
      <c r="B52" s="53" t="s">
        <v>73</v>
      </c>
      <c r="C52" s="70" t="s">
        <v>36</v>
      </c>
      <c r="D52" s="7" t="s">
        <v>71</v>
      </c>
      <c r="E52" s="87">
        <v>13</v>
      </c>
      <c r="F52" s="87">
        <v>16</v>
      </c>
      <c r="G52" s="75" t="str">
        <f t="shared" ref="G52" si="6">IF(F52/E52*100,"100,00",0)</f>
        <v>100,00</v>
      </c>
      <c r="H52" s="43">
        <v>140000</v>
      </c>
      <c r="I52" s="43">
        <v>140000</v>
      </c>
      <c r="J52" s="49">
        <f t="shared" si="5"/>
        <v>100</v>
      </c>
      <c r="K52" s="10" t="s">
        <v>13</v>
      </c>
    </row>
    <row r="53" spans="1:11" ht="33.75" customHeight="1">
      <c r="A53" s="41" t="s">
        <v>199</v>
      </c>
      <c r="B53" s="62" t="s">
        <v>74</v>
      </c>
      <c r="C53" s="70" t="s">
        <v>37</v>
      </c>
      <c r="D53" s="7" t="s">
        <v>10</v>
      </c>
      <c r="E53" s="88">
        <v>45</v>
      </c>
      <c r="F53" s="88">
        <v>45</v>
      </c>
      <c r="G53" s="69" t="str">
        <f t="shared" ref="G53:G55" si="7">IF(F53/E53*100,"100,00",0)</f>
        <v>100,00</v>
      </c>
      <c r="H53" s="43">
        <v>41197891.899999999</v>
      </c>
      <c r="I53" s="43">
        <v>40980037.130000003</v>
      </c>
      <c r="J53" s="49">
        <f t="shared" si="5"/>
        <v>99.471199229007169</v>
      </c>
      <c r="K53" s="10" t="s">
        <v>13</v>
      </c>
    </row>
    <row r="54" spans="1:11" ht="51.75" customHeight="1">
      <c r="A54" s="41" t="s">
        <v>200</v>
      </c>
      <c r="B54" s="53" t="s">
        <v>75</v>
      </c>
      <c r="C54" s="70" t="s">
        <v>82</v>
      </c>
      <c r="D54" s="7" t="s">
        <v>10</v>
      </c>
      <c r="E54" s="88">
        <v>55</v>
      </c>
      <c r="F54" s="88">
        <v>55</v>
      </c>
      <c r="G54" s="69" t="str">
        <f t="shared" si="7"/>
        <v>100,00</v>
      </c>
      <c r="H54" s="43">
        <v>1731353.61</v>
      </c>
      <c r="I54" s="43">
        <v>1731353.61</v>
      </c>
      <c r="J54" s="49">
        <f t="shared" si="5"/>
        <v>100</v>
      </c>
      <c r="K54" s="10" t="s">
        <v>13</v>
      </c>
    </row>
    <row r="55" spans="1:11" ht="56.25" customHeight="1">
      <c r="A55" s="41" t="s">
        <v>201</v>
      </c>
      <c r="B55" s="53" t="s">
        <v>110</v>
      </c>
      <c r="C55" s="70" t="s">
        <v>83</v>
      </c>
      <c r="D55" s="7" t="s">
        <v>76</v>
      </c>
      <c r="E55" s="87">
        <v>4</v>
      </c>
      <c r="F55" s="87">
        <v>4</v>
      </c>
      <c r="G55" s="69" t="str">
        <f t="shared" si="7"/>
        <v>100,00</v>
      </c>
      <c r="H55" s="43">
        <v>352.82</v>
      </c>
      <c r="I55" s="43">
        <v>0</v>
      </c>
      <c r="J55" s="49">
        <f t="shared" si="5"/>
        <v>0</v>
      </c>
      <c r="K55" s="10" t="s">
        <v>13</v>
      </c>
    </row>
    <row r="56" spans="1:11" ht="56.25" customHeight="1">
      <c r="A56" s="41" t="s">
        <v>202</v>
      </c>
      <c r="B56" s="40" t="s">
        <v>111</v>
      </c>
      <c r="C56" s="40" t="s">
        <v>112</v>
      </c>
      <c r="D56" s="82" t="s">
        <v>10</v>
      </c>
      <c r="E56" s="80">
        <v>100</v>
      </c>
      <c r="F56" s="80">
        <v>100</v>
      </c>
      <c r="G56" s="75" t="str">
        <f>IF(F56/E56*100,"100,00",0)</f>
        <v>100,00</v>
      </c>
      <c r="H56" s="81">
        <v>2400000</v>
      </c>
      <c r="I56" s="81">
        <v>2400000</v>
      </c>
      <c r="J56" s="81">
        <f>I56/H56*100</f>
        <v>100</v>
      </c>
      <c r="K56" s="38" t="s">
        <v>13</v>
      </c>
    </row>
    <row r="57" spans="1:11" ht="56.25" customHeight="1">
      <c r="A57" s="41" t="s">
        <v>203</v>
      </c>
      <c r="B57" s="74" t="s">
        <v>113</v>
      </c>
      <c r="C57" s="73" t="s">
        <v>114</v>
      </c>
      <c r="D57" s="7" t="s">
        <v>14</v>
      </c>
      <c r="E57" s="42">
        <v>13</v>
      </c>
      <c r="F57" s="42">
        <v>13</v>
      </c>
      <c r="G57" s="69" t="str">
        <f>IF(F57/E57*100,"100,00",0)</f>
        <v>100,00</v>
      </c>
      <c r="H57" s="43">
        <v>975000</v>
      </c>
      <c r="I57" s="43">
        <v>975000</v>
      </c>
      <c r="J57" s="43">
        <f>I57/H57*100</f>
        <v>100</v>
      </c>
      <c r="K57" s="4" t="s">
        <v>13</v>
      </c>
    </row>
    <row r="58" spans="1:11" ht="15.75" customHeight="1">
      <c r="A58" s="111" t="s">
        <v>77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3"/>
    </row>
    <row r="59" spans="1:11" ht="52.5" customHeight="1">
      <c r="A59" s="86" t="s">
        <v>11</v>
      </c>
      <c r="B59" s="77" t="s">
        <v>106</v>
      </c>
      <c r="C59" s="78" t="s">
        <v>34</v>
      </c>
      <c r="D59" s="79" t="s">
        <v>71</v>
      </c>
      <c r="E59" s="85">
        <v>23</v>
      </c>
      <c r="F59" s="85">
        <v>23</v>
      </c>
      <c r="G59" s="69" t="str">
        <f>IF(F59/E59*100,"100,00",0)</f>
        <v>100,00</v>
      </c>
      <c r="H59" s="81">
        <v>31688873.100000001</v>
      </c>
      <c r="I59" s="81">
        <v>31688873.100000001</v>
      </c>
      <c r="J59" s="81">
        <f>I59/H59*100</f>
        <v>100</v>
      </c>
      <c r="K59" s="38" t="s">
        <v>13</v>
      </c>
    </row>
    <row r="60" spans="1:11" ht="35.25" customHeight="1">
      <c r="A60" s="7" t="s">
        <v>204</v>
      </c>
      <c r="B60" s="74" t="s">
        <v>115</v>
      </c>
      <c r="C60" s="70" t="s">
        <v>93</v>
      </c>
      <c r="D60" s="7" t="s">
        <v>79</v>
      </c>
      <c r="E60" s="87">
        <v>23</v>
      </c>
      <c r="F60" s="87">
        <v>24</v>
      </c>
      <c r="G60" s="75" t="str">
        <f t="shared" ref="G60" si="8">IF(F60/E60*100,"100,00",0)</f>
        <v>100,00</v>
      </c>
      <c r="H60" s="43">
        <v>685376</v>
      </c>
      <c r="I60" s="43">
        <v>685376</v>
      </c>
      <c r="J60" s="43">
        <f>I60/H60*100</f>
        <v>100</v>
      </c>
      <c r="K60" s="4" t="s">
        <v>13</v>
      </c>
    </row>
    <row r="61" spans="1:11" ht="50.25" customHeight="1">
      <c r="A61" s="7" t="s">
        <v>205</v>
      </c>
      <c r="B61" s="77" t="s">
        <v>78</v>
      </c>
      <c r="C61" s="78" t="s">
        <v>92</v>
      </c>
      <c r="D61" s="79" t="s">
        <v>79</v>
      </c>
      <c r="E61" s="84">
        <v>28</v>
      </c>
      <c r="F61" s="84">
        <v>28</v>
      </c>
      <c r="G61" s="69" t="str">
        <f>IF(F61/E61*100,"100,00",0)</f>
        <v>100,00</v>
      </c>
      <c r="H61" s="81">
        <v>332180</v>
      </c>
      <c r="I61" s="81">
        <v>332180</v>
      </c>
      <c r="J61" s="81">
        <f>I61/H61*100</f>
        <v>100</v>
      </c>
      <c r="K61" s="38" t="s">
        <v>13</v>
      </c>
    </row>
    <row r="62" spans="1:11" ht="33.75" customHeight="1">
      <c r="A62" s="7" t="s">
        <v>206</v>
      </c>
      <c r="B62" s="74" t="s">
        <v>80</v>
      </c>
      <c r="C62" s="73" t="s">
        <v>112</v>
      </c>
      <c r="D62" s="7" t="s">
        <v>10</v>
      </c>
      <c r="E62" s="21">
        <v>100</v>
      </c>
      <c r="F62" s="21">
        <v>100</v>
      </c>
      <c r="G62" s="10" t="str">
        <f t="shared" ref="G62" si="9">IF(F62/E62*100,"100,00",0)</f>
        <v>100,00</v>
      </c>
      <c r="H62" s="43">
        <v>947464.29</v>
      </c>
      <c r="I62" s="43">
        <v>947464.29</v>
      </c>
      <c r="J62" s="43">
        <f t="shared" ref="J62" si="10">I62/H62*100</f>
        <v>100</v>
      </c>
      <c r="K62" s="4" t="s">
        <v>13</v>
      </c>
    </row>
    <row r="63" spans="1:11" ht="18" customHeight="1">
      <c r="A63" s="108" t="s">
        <v>66</v>
      </c>
      <c r="B63" s="108"/>
      <c r="C63" s="108"/>
      <c r="D63" s="108"/>
      <c r="E63" s="108"/>
      <c r="F63" s="108"/>
      <c r="G63" s="37">
        <f>((G50+G51+G52+G53+G54+G55+G56+G57)+(G59+G60+G61+G62)/4)/(8+1)</f>
        <v>100</v>
      </c>
      <c r="H63" s="109" t="s">
        <v>67</v>
      </c>
      <c r="I63" s="110"/>
      <c r="J63" s="48">
        <f>(I59+I50+I51+I52+I53+I54+I55+I60+I61+I56+I57+I62)/(H59+H50+H51+H52+H53+H54+H55+H60+H61+H56+H57+H62)*100</f>
        <v>99.7377745169006</v>
      </c>
      <c r="K63" s="4" t="s">
        <v>13</v>
      </c>
    </row>
    <row r="64" spans="1:11" ht="35.25" customHeight="1">
      <c r="A64" s="100" t="s">
        <v>191</v>
      </c>
      <c r="B64" s="101"/>
      <c r="C64" s="101"/>
      <c r="D64" s="101"/>
      <c r="E64" s="101"/>
      <c r="F64" s="102"/>
      <c r="G64" s="10">
        <f>G63/1</f>
        <v>100</v>
      </c>
      <c r="H64" s="93" t="s">
        <v>166</v>
      </c>
      <c r="I64" s="93"/>
      <c r="J64" s="10">
        <f>J63/1</f>
        <v>99.7377745169006</v>
      </c>
      <c r="K64" s="10" t="s">
        <v>13</v>
      </c>
    </row>
    <row r="65" spans="1:11" ht="18.75" customHeight="1">
      <c r="A65" s="103" t="s">
        <v>94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">
        <f>G64*0.8+J64*0.2</f>
        <v>99.947554903380123</v>
      </c>
    </row>
    <row r="66" spans="1:11" ht="20.25" customHeight="1">
      <c r="A66" s="89" t="s">
        <v>162</v>
      </c>
      <c r="B66" s="90"/>
      <c r="C66" s="90"/>
      <c r="D66" s="90"/>
      <c r="E66" s="90"/>
      <c r="F66" s="90"/>
      <c r="G66" s="90"/>
      <c r="H66" s="90"/>
      <c r="I66" s="90"/>
      <c r="J66" s="90"/>
      <c r="K66" s="91"/>
    </row>
    <row r="67" spans="1:11" ht="20.25" customHeight="1">
      <c r="A67" s="89" t="s">
        <v>161</v>
      </c>
      <c r="B67" s="90"/>
      <c r="C67" s="90"/>
      <c r="D67" s="90"/>
      <c r="E67" s="90"/>
      <c r="F67" s="90"/>
      <c r="G67" s="90"/>
      <c r="H67" s="90"/>
      <c r="I67" s="90"/>
      <c r="J67" s="90"/>
      <c r="K67" s="91"/>
    </row>
    <row r="68" spans="1:11" ht="20.25" customHeight="1">
      <c r="A68" s="89" t="s">
        <v>163</v>
      </c>
      <c r="B68" s="90"/>
      <c r="C68" s="90"/>
      <c r="D68" s="90"/>
      <c r="E68" s="90"/>
      <c r="F68" s="90"/>
      <c r="G68" s="90"/>
      <c r="H68" s="90"/>
      <c r="I68" s="90"/>
      <c r="J68" s="90"/>
      <c r="K68" s="91"/>
    </row>
    <row r="69" spans="1:11" ht="20.25" customHeight="1">
      <c r="A69" s="89" t="s">
        <v>164</v>
      </c>
      <c r="B69" s="90"/>
      <c r="C69" s="90"/>
      <c r="D69" s="90"/>
      <c r="E69" s="90"/>
      <c r="F69" s="90"/>
      <c r="G69" s="90"/>
      <c r="H69" s="90"/>
      <c r="I69" s="90"/>
      <c r="J69" s="90"/>
      <c r="K69" s="91"/>
    </row>
    <row r="70" spans="1:11" ht="20.25" customHeight="1">
      <c r="A70" s="89" t="s">
        <v>38</v>
      </c>
      <c r="B70" s="90"/>
      <c r="C70" s="90"/>
      <c r="D70" s="90"/>
      <c r="E70" s="90"/>
      <c r="F70" s="90"/>
      <c r="G70" s="90"/>
      <c r="H70" s="90"/>
      <c r="I70" s="90"/>
      <c r="J70" s="90"/>
      <c r="K70" s="91"/>
    </row>
    <row r="71" spans="1:11" ht="20.25" customHeight="1">
      <c r="A71" s="94" t="s">
        <v>68</v>
      </c>
      <c r="B71" s="95"/>
      <c r="C71" s="95"/>
      <c r="D71" s="95"/>
      <c r="E71" s="95"/>
      <c r="F71" s="95"/>
      <c r="G71" s="95"/>
      <c r="H71" s="95"/>
      <c r="I71" s="95"/>
      <c r="J71" s="95"/>
      <c r="K71" s="96"/>
    </row>
    <row r="72" spans="1:11" ht="54" customHeight="1">
      <c r="A72" s="53" t="s">
        <v>11</v>
      </c>
      <c r="B72" s="53" t="s">
        <v>41</v>
      </c>
      <c r="C72" s="46" t="s">
        <v>116</v>
      </c>
      <c r="D72" s="9" t="s">
        <v>188</v>
      </c>
      <c r="E72" s="4" t="s">
        <v>117</v>
      </c>
      <c r="F72" s="4" t="s">
        <v>117</v>
      </c>
      <c r="G72" s="69" t="str">
        <f t="shared" ref="G72:G74" si="11">IF(F72/E72*100,"100,00",0)</f>
        <v>100,00</v>
      </c>
      <c r="H72" s="50">
        <v>134999</v>
      </c>
      <c r="I72" s="11">
        <v>134999</v>
      </c>
      <c r="J72" s="10">
        <f>I72/H72*100</f>
        <v>100</v>
      </c>
      <c r="K72" s="10" t="s">
        <v>13</v>
      </c>
    </row>
    <row r="73" spans="1:11" ht="48.75" customHeight="1">
      <c r="A73" s="53" t="s">
        <v>12</v>
      </c>
      <c r="B73" s="53" t="s">
        <v>42</v>
      </c>
      <c r="C73" s="46" t="s">
        <v>39</v>
      </c>
      <c r="D73" s="9" t="s">
        <v>10</v>
      </c>
      <c r="E73" s="4" t="s">
        <v>119</v>
      </c>
      <c r="F73" s="4" t="s">
        <v>192</v>
      </c>
      <c r="G73" s="69" t="str">
        <f t="shared" si="11"/>
        <v>100,00</v>
      </c>
      <c r="H73" s="50">
        <v>50000</v>
      </c>
      <c r="I73" s="11">
        <v>50000</v>
      </c>
      <c r="J73" s="10">
        <f>I73/H73*100</f>
        <v>100</v>
      </c>
      <c r="K73" s="10" t="s">
        <v>13</v>
      </c>
    </row>
    <row r="74" spans="1:11" ht="33" customHeight="1">
      <c r="A74" s="53" t="s">
        <v>22</v>
      </c>
      <c r="B74" s="53" t="s">
        <v>40</v>
      </c>
      <c r="C74" s="46" t="s">
        <v>43</v>
      </c>
      <c r="D74" s="9" t="s">
        <v>10</v>
      </c>
      <c r="E74" s="4" t="s">
        <v>118</v>
      </c>
      <c r="F74" s="4" t="s">
        <v>193</v>
      </c>
      <c r="G74" s="69" t="str">
        <f t="shared" si="11"/>
        <v>100,00</v>
      </c>
      <c r="H74" s="50">
        <v>39203</v>
      </c>
      <c r="I74" s="11">
        <v>39203</v>
      </c>
      <c r="J74" s="10">
        <f>I74/H74*100</f>
        <v>100</v>
      </c>
      <c r="K74" s="10" t="s">
        <v>13</v>
      </c>
    </row>
    <row r="75" spans="1:11" ht="18" customHeight="1">
      <c r="A75" s="103" t="s">
        <v>66</v>
      </c>
      <c r="B75" s="103"/>
      <c r="C75" s="103"/>
      <c r="D75" s="103"/>
      <c r="E75" s="103"/>
      <c r="F75" s="103"/>
      <c r="G75" s="10">
        <f>(G72+G73)/2</f>
        <v>100</v>
      </c>
      <c r="H75" s="93" t="s">
        <v>67</v>
      </c>
      <c r="I75" s="93"/>
      <c r="J75" s="10">
        <f>(J72+J73)/2</f>
        <v>100</v>
      </c>
      <c r="K75" s="10" t="s">
        <v>13</v>
      </c>
    </row>
    <row r="76" spans="1:11" ht="33.75" customHeight="1">
      <c r="A76" s="100" t="s">
        <v>165</v>
      </c>
      <c r="B76" s="101"/>
      <c r="C76" s="101"/>
      <c r="D76" s="101"/>
      <c r="E76" s="101"/>
      <c r="F76" s="102"/>
      <c r="G76" s="10">
        <f>G75/1</f>
        <v>100</v>
      </c>
      <c r="H76" s="93" t="s">
        <v>160</v>
      </c>
      <c r="I76" s="93"/>
      <c r="J76" s="10">
        <f>J75/1</f>
        <v>100</v>
      </c>
      <c r="K76" s="10" t="s">
        <v>13</v>
      </c>
    </row>
    <row r="77" spans="1:11" ht="18" customHeight="1">
      <c r="A77" s="103" t="s">
        <v>150</v>
      </c>
      <c r="B77" s="103"/>
      <c r="C77" s="103"/>
      <c r="D77" s="103"/>
      <c r="E77" s="103"/>
      <c r="F77" s="103"/>
      <c r="G77" s="103"/>
      <c r="H77" s="103"/>
      <c r="I77" s="103"/>
      <c r="J77" s="103"/>
      <c r="K77" s="10">
        <f>G76*0.8+J76*0.2</f>
        <v>100</v>
      </c>
    </row>
    <row r="78" spans="1:11" ht="16.5" customHeight="1">
      <c r="A78" s="89" t="s">
        <v>151</v>
      </c>
      <c r="B78" s="90"/>
      <c r="C78" s="90"/>
      <c r="D78" s="90"/>
      <c r="E78" s="90"/>
      <c r="F78" s="90"/>
      <c r="G78" s="90"/>
      <c r="H78" s="90"/>
      <c r="I78" s="90"/>
      <c r="J78" s="90"/>
      <c r="K78" s="91"/>
    </row>
    <row r="79" spans="1:11" ht="17.25" customHeight="1">
      <c r="A79" s="89" t="s">
        <v>152</v>
      </c>
      <c r="B79" s="90"/>
      <c r="C79" s="90"/>
      <c r="D79" s="90"/>
      <c r="E79" s="90"/>
      <c r="F79" s="90"/>
      <c r="G79" s="90"/>
      <c r="H79" s="90"/>
      <c r="I79" s="90"/>
      <c r="J79" s="90"/>
      <c r="K79" s="91"/>
    </row>
    <row r="80" spans="1:11" ht="34.5" customHeight="1">
      <c r="A80" s="89" t="s">
        <v>154</v>
      </c>
      <c r="B80" s="90"/>
      <c r="C80" s="90"/>
      <c r="D80" s="90"/>
      <c r="E80" s="90"/>
      <c r="F80" s="90"/>
      <c r="G80" s="90"/>
      <c r="H80" s="90"/>
      <c r="I80" s="90"/>
      <c r="J80" s="90"/>
      <c r="K80" s="91"/>
    </row>
    <row r="81" spans="1:11" ht="33.75" customHeight="1">
      <c r="A81" s="89" t="s">
        <v>153</v>
      </c>
      <c r="B81" s="90"/>
      <c r="C81" s="90"/>
      <c r="D81" s="90"/>
      <c r="E81" s="90"/>
      <c r="F81" s="90"/>
      <c r="G81" s="90"/>
      <c r="H81" s="90"/>
      <c r="I81" s="90"/>
      <c r="J81" s="90"/>
      <c r="K81" s="91"/>
    </row>
    <row r="82" spans="1:11" ht="18" customHeight="1">
      <c r="A82" s="97" t="s">
        <v>44</v>
      </c>
      <c r="B82" s="98"/>
      <c r="C82" s="98"/>
      <c r="D82" s="98"/>
      <c r="E82" s="98"/>
      <c r="F82" s="98"/>
      <c r="G82" s="98"/>
      <c r="H82" s="98"/>
      <c r="I82" s="98"/>
      <c r="J82" s="98"/>
      <c r="K82" s="99"/>
    </row>
    <row r="83" spans="1:11" ht="18" customHeight="1">
      <c r="A83" s="94" t="s">
        <v>68</v>
      </c>
      <c r="B83" s="95"/>
      <c r="C83" s="95"/>
      <c r="D83" s="95"/>
      <c r="E83" s="95"/>
      <c r="F83" s="95"/>
      <c r="G83" s="95"/>
      <c r="H83" s="95"/>
      <c r="I83" s="95"/>
      <c r="J83" s="95"/>
      <c r="K83" s="96"/>
    </row>
    <row r="84" spans="1:11" ht="66" customHeight="1">
      <c r="A84" s="45" t="s">
        <v>47</v>
      </c>
      <c r="B84" s="44" t="s">
        <v>45</v>
      </c>
      <c r="C84" s="22" t="s">
        <v>46</v>
      </c>
      <c r="D84" s="23" t="s">
        <v>14</v>
      </c>
      <c r="E84" s="23">
        <v>5</v>
      </c>
      <c r="F84" s="23">
        <v>5</v>
      </c>
      <c r="G84" s="69" t="str">
        <f t="shared" ref="G84" si="12">IF(F84/E84*100,"100,00",0)</f>
        <v>100,00</v>
      </c>
      <c r="H84" s="52">
        <v>1320000</v>
      </c>
      <c r="I84" s="24">
        <v>1320000</v>
      </c>
      <c r="J84" s="10">
        <f>I84/H84*100</f>
        <v>100</v>
      </c>
      <c r="K84" s="10" t="s">
        <v>13</v>
      </c>
    </row>
    <row r="85" spans="1:11" ht="20.25" customHeight="1">
      <c r="A85" s="103" t="s">
        <v>66</v>
      </c>
      <c r="B85" s="103"/>
      <c r="C85" s="103"/>
      <c r="D85" s="103"/>
      <c r="E85" s="103"/>
      <c r="F85" s="103"/>
      <c r="G85" s="10">
        <f>G84/1</f>
        <v>100</v>
      </c>
      <c r="H85" s="93" t="s">
        <v>67</v>
      </c>
      <c r="I85" s="93"/>
      <c r="J85" s="10">
        <f>I84/H84*100</f>
        <v>100</v>
      </c>
      <c r="K85" s="10" t="s">
        <v>13</v>
      </c>
    </row>
    <row r="86" spans="1:11" ht="34.5" customHeight="1">
      <c r="A86" s="100" t="s">
        <v>149</v>
      </c>
      <c r="B86" s="101"/>
      <c r="C86" s="101"/>
      <c r="D86" s="101"/>
      <c r="E86" s="101"/>
      <c r="F86" s="102"/>
      <c r="G86" s="10">
        <f>G85/1</f>
        <v>100</v>
      </c>
      <c r="H86" s="93" t="s">
        <v>155</v>
      </c>
      <c r="I86" s="93"/>
      <c r="J86" s="10">
        <f>J85/1</f>
        <v>100</v>
      </c>
      <c r="K86" s="10" t="s">
        <v>13</v>
      </c>
    </row>
    <row r="87" spans="1:11" ht="18" customHeight="1">
      <c r="A87" s="103" t="s">
        <v>148</v>
      </c>
      <c r="B87" s="103"/>
      <c r="C87" s="103"/>
      <c r="D87" s="103"/>
      <c r="E87" s="103"/>
      <c r="F87" s="103"/>
      <c r="G87" s="103"/>
      <c r="H87" s="103"/>
      <c r="I87" s="103"/>
      <c r="J87" s="103"/>
      <c r="K87" s="10">
        <f>G86*0.8+J86*0.2</f>
        <v>100</v>
      </c>
    </row>
    <row r="88" spans="1:11" ht="18" customHeight="1">
      <c r="A88" s="89" t="s">
        <v>196</v>
      </c>
      <c r="B88" s="90"/>
      <c r="C88" s="90"/>
      <c r="D88" s="90"/>
      <c r="E88" s="90"/>
      <c r="F88" s="90"/>
      <c r="G88" s="90"/>
      <c r="H88" s="90"/>
      <c r="I88" s="90"/>
      <c r="J88" s="90"/>
      <c r="K88" s="91"/>
    </row>
    <row r="89" spans="1:11" ht="19.5" customHeight="1">
      <c r="A89" s="89" t="s">
        <v>197</v>
      </c>
      <c r="B89" s="90"/>
      <c r="C89" s="90"/>
      <c r="D89" s="90"/>
      <c r="E89" s="90"/>
      <c r="F89" s="90"/>
      <c r="G89" s="90"/>
      <c r="H89" s="90"/>
      <c r="I89" s="90"/>
      <c r="J89" s="90"/>
      <c r="K89" s="91"/>
    </row>
    <row r="90" spans="1:11" ht="33" customHeight="1">
      <c r="A90" s="89" t="s">
        <v>198</v>
      </c>
      <c r="B90" s="90"/>
      <c r="C90" s="90"/>
      <c r="D90" s="90"/>
      <c r="E90" s="90"/>
      <c r="F90" s="90"/>
      <c r="G90" s="90"/>
      <c r="H90" s="90"/>
      <c r="I90" s="90"/>
      <c r="J90" s="90"/>
      <c r="K90" s="91"/>
    </row>
    <row r="91" spans="1:11" ht="33" customHeight="1">
      <c r="A91" s="89" t="s">
        <v>129</v>
      </c>
      <c r="B91" s="90"/>
      <c r="C91" s="90"/>
      <c r="D91" s="90"/>
      <c r="E91" s="90"/>
      <c r="F91" s="90"/>
      <c r="G91" s="90"/>
      <c r="H91" s="90"/>
      <c r="I91" s="90"/>
      <c r="J91" s="90"/>
      <c r="K91" s="91"/>
    </row>
    <row r="92" spans="1:11" ht="19.5" customHeight="1">
      <c r="A92" s="97" t="s">
        <v>48</v>
      </c>
      <c r="B92" s="98"/>
      <c r="C92" s="98"/>
      <c r="D92" s="98"/>
      <c r="E92" s="98"/>
      <c r="F92" s="98"/>
      <c r="G92" s="98"/>
      <c r="H92" s="98"/>
      <c r="I92" s="98"/>
      <c r="J92" s="98"/>
      <c r="K92" s="99"/>
    </row>
    <row r="93" spans="1:11" ht="19.5" customHeight="1">
      <c r="A93" s="94" t="s">
        <v>68</v>
      </c>
      <c r="B93" s="95"/>
      <c r="C93" s="95"/>
      <c r="D93" s="95"/>
      <c r="E93" s="95"/>
      <c r="F93" s="95"/>
      <c r="G93" s="95"/>
      <c r="H93" s="95"/>
      <c r="I93" s="95"/>
      <c r="J93" s="95"/>
      <c r="K93" s="96"/>
    </row>
    <row r="94" spans="1:11" ht="34.5" customHeight="1">
      <c r="A94" s="125" t="s">
        <v>47</v>
      </c>
      <c r="B94" s="127" t="s">
        <v>120</v>
      </c>
      <c r="C94" s="65" t="s">
        <v>195</v>
      </c>
      <c r="D94" s="23" t="s">
        <v>10</v>
      </c>
      <c r="E94" s="23">
        <v>100</v>
      </c>
      <c r="F94" s="23">
        <v>100</v>
      </c>
      <c r="G94" s="75" t="str">
        <f t="shared" ref="G94:G95" si="13">IF(F94/E94*100,"100,00",0)</f>
        <v>100,00</v>
      </c>
      <c r="H94" s="129">
        <v>4501965.41</v>
      </c>
      <c r="I94" s="114">
        <v>4501965.41</v>
      </c>
      <c r="J94" s="151">
        <f>I94/H94*100</f>
        <v>100</v>
      </c>
      <c r="K94" s="151" t="s">
        <v>13</v>
      </c>
    </row>
    <row r="95" spans="1:11" ht="34.5" customHeight="1">
      <c r="A95" s="126"/>
      <c r="B95" s="128"/>
      <c r="C95" s="22" t="s">
        <v>194</v>
      </c>
      <c r="D95" s="23" t="s">
        <v>14</v>
      </c>
      <c r="E95" s="23">
        <v>30</v>
      </c>
      <c r="F95" s="23">
        <v>49</v>
      </c>
      <c r="G95" s="75" t="str">
        <f t="shared" si="13"/>
        <v>100,00</v>
      </c>
      <c r="H95" s="130"/>
      <c r="I95" s="115"/>
      <c r="J95" s="152"/>
      <c r="K95" s="152"/>
    </row>
    <row r="96" spans="1:11" s="26" customFormat="1" ht="19.5" customHeight="1">
      <c r="A96" s="103" t="s">
        <v>66</v>
      </c>
      <c r="B96" s="103"/>
      <c r="C96" s="103"/>
      <c r="D96" s="103"/>
      <c r="E96" s="103"/>
      <c r="F96" s="103"/>
      <c r="G96" s="10">
        <f>(G94+G95)/2</f>
        <v>100</v>
      </c>
      <c r="H96" s="93" t="s">
        <v>67</v>
      </c>
      <c r="I96" s="93"/>
      <c r="J96" s="10">
        <f>I94/H94*100</f>
        <v>100</v>
      </c>
      <c r="K96" s="10" t="s">
        <v>13</v>
      </c>
    </row>
    <row r="97" spans="1:12" s="26" customFormat="1" ht="19.5" customHeight="1">
      <c r="A97" s="119" t="s">
        <v>147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1"/>
    </row>
    <row r="98" spans="1:12" s="26" customFormat="1" ht="18" customHeight="1">
      <c r="A98" s="97" t="s">
        <v>50</v>
      </c>
      <c r="B98" s="98"/>
      <c r="C98" s="98"/>
      <c r="D98" s="98"/>
      <c r="E98" s="98"/>
      <c r="F98" s="98"/>
      <c r="G98" s="98"/>
      <c r="H98" s="98"/>
      <c r="I98" s="98"/>
      <c r="J98" s="98"/>
      <c r="K98" s="99"/>
    </row>
    <row r="99" spans="1:12" s="26" customFormat="1" ht="23.25" customHeight="1">
      <c r="A99" s="94" t="s">
        <v>68</v>
      </c>
      <c r="B99" s="95"/>
      <c r="C99" s="95"/>
      <c r="D99" s="95"/>
      <c r="E99" s="95"/>
      <c r="F99" s="95"/>
      <c r="G99" s="95"/>
      <c r="H99" s="95"/>
      <c r="I99" s="95"/>
      <c r="J99" s="95"/>
      <c r="K99" s="96"/>
    </row>
    <row r="100" spans="1:12" s="25" customFormat="1" ht="51" customHeight="1">
      <c r="A100" s="44" t="s">
        <v>53</v>
      </c>
      <c r="B100" s="22" t="s">
        <v>121</v>
      </c>
      <c r="C100" s="44" t="s">
        <v>51</v>
      </c>
      <c r="D100" s="23" t="s">
        <v>52</v>
      </c>
      <c r="E100" s="23">
        <v>2</v>
      </c>
      <c r="F100" s="23">
        <v>3</v>
      </c>
      <c r="G100" s="75" t="str">
        <f t="shared" ref="G100" si="14">IF(F100/E100*100,"100,00",0)</f>
        <v>100,00</v>
      </c>
      <c r="H100" s="23">
        <v>12101994.23</v>
      </c>
      <c r="I100" s="24">
        <v>11642899.619999999</v>
      </c>
      <c r="J100" s="10">
        <f>I100/H100*100</f>
        <v>96.206454892682586</v>
      </c>
      <c r="K100" s="10" t="s">
        <v>13</v>
      </c>
      <c r="L100" s="76"/>
    </row>
    <row r="101" spans="1:12" s="25" customFormat="1" ht="17.25" customHeight="1">
      <c r="A101" s="103" t="s">
        <v>66</v>
      </c>
      <c r="B101" s="103"/>
      <c r="C101" s="103"/>
      <c r="D101" s="103"/>
      <c r="E101" s="103"/>
      <c r="F101" s="103"/>
      <c r="G101" s="10">
        <f>(G100)/1</f>
        <v>100</v>
      </c>
      <c r="H101" s="93" t="s">
        <v>67</v>
      </c>
      <c r="I101" s="93"/>
      <c r="J101" s="10">
        <f>(I100)/(H100)*100</f>
        <v>96.206454892682586</v>
      </c>
      <c r="K101" s="10" t="s">
        <v>13</v>
      </c>
      <c r="L101" s="76"/>
    </row>
    <row r="102" spans="1:12" s="25" customFormat="1" ht="35.25" customHeight="1">
      <c r="A102" s="100" t="s">
        <v>131</v>
      </c>
      <c r="B102" s="101"/>
      <c r="C102" s="101"/>
      <c r="D102" s="101"/>
      <c r="E102" s="101"/>
      <c r="F102" s="102"/>
      <c r="G102" s="10">
        <f>(G96+G101)/2</f>
        <v>100</v>
      </c>
      <c r="H102" s="93" t="s">
        <v>156</v>
      </c>
      <c r="I102" s="93"/>
      <c r="J102" s="10">
        <f>(J96+J101)/2</f>
        <v>98.103227446341293</v>
      </c>
      <c r="K102" s="10" t="s">
        <v>13</v>
      </c>
      <c r="L102" s="76"/>
    </row>
    <row r="103" spans="1:12" s="25" customFormat="1" ht="18" customHeight="1">
      <c r="A103" s="103" t="s">
        <v>130</v>
      </c>
      <c r="B103" s="103"/>
      <c r="C103" s="103"/>
      <c r="D103" s="103"/>
      <c r="E103" s="103"/>
      <c r="F103" s="103"/>
      <c r="G103" s="103"/>
      <c r="H103" s="103"/>
      <c r="I103" s="103"/>
      <c r="J103" s="103"/>
      <c r="K103" s="10">
        <f>G102*0.8+J102*0.2</f>
        <v>99.620645489268256</v>
      </c>
      <c r="L103" s="76"/>
    </row>
    <row r="104" spans="1:12" s="25" customFormat="1" ht="18" customHeight="1">
      <c r="A104" s="119" t="s">
        <v>145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1"/>
      <c r="L104" s="76"/>
    </row>
    <row r="105" spans="1:12" s="25" customFormat="1" ht="18" customHeight="1">
      <c r="A105" s="104" t="s">
        <v>144</v>
      </c>
      <c r="B105" s="105"/>
      <c r="C105" s="105"/>
      <c r="D105" s="105"/>
      <c r="E105" s="105"/>
      <c r="F105" s="105"/>
      <c r="G105" s="105"/>
      <c r="H105" s="105"/>
      <c r="I105" s="105"/>
      <c r="J105" s="105"/>
      <c r="K105" s="106"/>
      <c r="L105" s="76"/>
    </row>
    <row r="106" spans="1:12" s="25" customFormat="1" ht="18" customHeight="1">
      <c r="A106" s="104" t="s">
        <v>146</v>
      </c>
      <c r="B106" s="105"/>
      <c r="C106" s="105"/>
      <c r="D106" s="105"/>
      <c r="E106" s="105"/>
      <c r="F106" s="105"/>
      <c r="G106" s="105"/>
      <c r="H106" s="105"/>
      <c r="I106" s="105"/>
      <c r="J106" s="105"/>
      <c r="K106" s="106"/>
      <c r="L106" s="76"/>
    </row>
    <row r="107" spans="1:12" s="25" customFormat="1" ht="18" customHeight="1">
      <c r="A107" s="89" t="s">
        <v>88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1"/>
      <c r="L107" s="76"/>
    </row>
    <row r="108" spans="1:12" s="25" customFormat="1" ht="18" customHeight="1">
      <c r="A108" s="89" t="s">
        <v>89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1"/>
      <c r="L108" s="76"/>
    </row>
    <row r="109" spans="1:12" s="25" customFormat="1" ht="18" customHeight="1">
      <c r="A109" s="94" t="s">
        <v>68</v>
      </c>
      <c r="B109" s="95"/>
      <c r="C109" s="95"/>
      <c r="D109" s="95"/>
      <c r="E109" s="95"/>
      <c r="F109" s="95"/>
      <c r="G109" s="95"/>
      <c r="H109" s="95"/>
      <c r="I109" s="95"/>
      <c r="J109" s="95"/>
      <c r="K109" s="96"/>
      <c r="L109" s="76"/>
    </row>
    <row r="110" spans="1:12" s="25" customFormat="1" ht="34.5" customHeight="1">
      <c r="A110" s="23" t="s">
        <v>47</v>
      </c>
      <c r="B110" s="44" t="s">
        <v>90</v>
      </c>
      <c r="C110" s="22" t="s">
        <v>91</v>
      </c>
      <c r="D110" s="23" t="s">
        <v>10</v>
      </c>
      <c r="E110" s="52">
        <v>5.2</v>
      </c>
      <c r="F110" s="52">
        <v>5.2</v>
      </c>
      <c r="G110" s="10">
        <f t="shared" ref="G110" si="15">F110/E110*100</f>
        <v>100</v>
      </c>
      <c r="H110" s="52">
        <v>25151.15</v>
      </c>
      <c r="I110" s="52">
        <v>25151.15</v>
      </c>
      <c r="J110" s="10">
        <f t="shared" ref="J110" si="16">I110/H110*100</f>
        <v>100</v>
      </c>
      <c r="K110" s="23" t="s">
        <v>13</v>
      </c>
      <c r="L110" s="76"/>
    </row>
    <row r="111" spans="1:12" s="25" customFormat="1" ht="18.75" customHeight="1">
      <c r="A111" s="103" t="s">
        <v>66</v>
      </c>
      <c r="B111" s="103"/>
      <c r="C111" s="103"/>
      <c r="D111" s="103"/>
      <c r="E111" s="103"/>
      <c r="F111" s="103"/>
      <c r="G111" s="10">
        <f>G110</f>
        <v>100</v>
      </c>
      <c r="H111" s="93" t="s">
        <v>67</v>
      </c>
      <c r="I111" s="93"/>
      <c r="J111" s="10">
        <f>I110/H110*100</f>
        <v>100</v>
      </c>
      <c r="K111" s="10" t="s">
        <v>13</v>
      </c>
      <c r="L111" s="76"/>
    </row>
    <row r="112" spans="1:12" s="25" customFormat="1" ht="36.75" customHeight="1">
      <c r="A112" s="100" t="s">
        <v>132</v>
      </c>
      <c r="B112" s="101"/>
      <c r="C112" s="101"/>
      <c r="D112" s="101"/>
      <c r="E112" s="101"/>
      <c r="F112" s="102"/>
      <c r="G112" s="10">
        <f>G111/1</f>
        <v>100</v>
      </c>
      <c r="H112" s="93" t="s">
        <v>157</v>
      </c>
      <c r="I112" s="93"/>
      <c r="J112" s="10">
        <f>J111/1</f>
        <v>100</v>
      </c>
      <c r="K112" s="10" t="s">
        <v>13</v>
      </c>
      <c r="L112" s="76"/>
    </row>
    <row r="113" spans="1:12" s="25" customFormat="1" ht="18.75" customHeight="1">
      <c r="A113" s="103" t="s">
        <v>133</v>
      </c>
      <c r="B113" s="103"/>
      <c r="C113" s="103"/>
      <c r="D113" s="103"/>
      <c r="E113" s="103"/>
      <c r="F113" s="103"/>
      <c r="G113" s="103"/>
      <c r="H113" s="103"/>
      <c r="I113" s="103"/>
      <c r="J113" s="103"/>
      <c r="K113" s="10">
        <f>G112*0.8+J112*0.2</f>
        <v>100</v>
      </c>
      <c r="L113" s="76"/>
    </row>
    <row r="114" spans="1:12" s="25" customFormat="1" ht="20.25" customHeight="1">
      <c r="A114" s="89" t="s">
        <v>134</v>
      </c>
      <c r="B114" s="90"/>
      <c r="C114" s="90"/>
      <c r="D114" s="90"/>
      <c r="E114" s="90"/>
      <c r="F114" s="90"/>
      <c r="G114" s="90"/>
      <c r="H114" s="90"/>
      <c r="I114" s="90"/>
      <c r="J114" s="90"/>
      <c r="K114" s="91"/>
      <c r="L114" s="76"/>
    </row>
    <row r="115" spans="1:12" s="25" customFormat="1" ht="20.25" customHeight="1">
      <c r="A115" s="89" t="s">
        <v>136</v>
      </c>
      <c r="B115" s="90"/>
      <c r="C115" s="90"/>
      <c r="D115" s="90"/>
      <c r="E115" s="90"/>
      <c r="F115" s="90"/>
      <c r="G115" s="90"/>
      <c r="H115" s="90"/>
      <c r="I115" s="90"/>
      <c r="J115" s="90"/>
      <c r="K115" s="91"/>
      <c r="L115" s="76"/>
    </row>
    <row r="116" spans="1:12" s="25" customFormat="1" ht="20.25" customHeight="1">
      <c r="A116" s="89" t="s">
        <v>135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1"/>
      <c r="L116" s="76"/>
    </row>
    <row r="117" spans="1:12" s="25" customFormat="1" ht="20.25" customHeight="1">
      <c r="A117" s="89" t="s">
        <v>128</v>
      </c>
      <c r="B117" s="90"/>
      <c r="C117" s="90"/>
      <c r="D117" s="90"/>
      <c r="E117" s="90"/>
      <c r="F117" s="90"/>
      <c r="G117" s="90"/>
      <c r="H117" s="90"/>
      <c r="I117" s="90"/>
      <c r="J117" s="90"/>
      <c r="K117" s="91"/>
      <c r="L117" s="76"/>
    </row>
    <row r="118" spans="1:12" s="25" customFormat="1" ht="20.25" customHeight="1">
      <c r="A118" s="89" t="s">
        <v>55</v>
      </c>
      <c r="B118" s="90"/>
      <c r="C118" s="90"/>
      <c r="D118" s="90"/>
      <c r="E118" s="90"/>
      <c r="F118" s="90"/>
      <c r="G118" s="90"/>
      <c r="H118" s="90"/>
      <c r="I118" s="90"/>
      <c r="J118" s="90"/>
      <c r="K118" s="91"/>
      <c r="L118" s="76"/>
    </row>
    <row r="119" spans="1:12" s="25" customFormat="1" ht="21.75" customHeight="1">
      <c r="A119" s="94" t="s">
        <v>68</v>
      </c>
      <c r="B119" s="95"/>
      <c r="C119" s="95"/>
      <c r="D119" s="95"/>
      <c r="E119" s="95"/>
      <c r="F119" s="95"/>
      <c r="G119" s="95"/>
      <c r="H119" s="95"/>
      <c r="I119" s="95"/>
      <c r="J119" s="95"/>
      <c r="K119" s="96"/>
      <c r="L119" s="76"/>
    </row>
    <row r="120" spans="1:12" s="25" customFormat="1" ht="33" customHeight="1">
      <c r="A120" s="72" t="s">
        <v>49</v>
      </c>
      <c r="B120" s="36" t="s">
        <v>56</v>
      </c>
      <c r="C120" s="36" t="s">
        <v>57</v>
      </c>
      <c r="D120" s="67" t="s">
        <v>10</v>
      </c>
      <c r="E120" s="51">
        <v>0.5</v>
      </c>
      <c r="F120" s="51">
        <v>0.5</v>
      </c>
      <c r="G120" s="69" t="str">
        <f t="shared" ref="G120" si="17">IF(F120/E120*100,"100,00",0)</f>
        <v>100,00</v>
      </c>
      <c r="H120" s="51">
        <v>4734</v>
      </c>
      <c r="I120" s="68">
        <v>4734</v>
      </c>
      <c r="J120" s="10">
        <f>I120/H120*100</f>
        <v>100</v>
      </c>
      <c r="K120" s="10" t="s">
        <v>13</v>
      </c>
      <c r="L120" s="76"/>
    </row>
    <row r="121" spans="1:12" s="27" customFormat="1" ht="19.5" customHeight="1">
      <c r="A121" s="103" t="s">
        <v>66</v>
      </c>
      <c r="B121" s="103"/>
      <c r="C121" s="103"/>
      <c r="D121" s="103"/>
      <c r="E121" s="103"/>
      <c r="F121" s="103"/>
      <c r="G121" s="10">
        <f>G120/1</f>
        <v>100</v>
      </c>
      <c r="H121" s="93" t="s">
        <v>67</v>
      </c>
      <c r="I121" s="93"/>
      <c r="J121" s="10">
        <f>I120/H120*100</f>
        <v>100</v>
      </c>
      <c r="K121" s="10" t="s">
        <v>13</v>
      </c>
    </row>
    <row r="122" spans="1:12" ht="36.75" customHeight="1">
      <c r="A122" s="100" t="s">
        <v>140</v>
      </c>
      <c r="B122" s="101"/>
      <c r="C122" s="101"/>
      <c r="D122" s="101"/>
      <c r="E122" s="101"/>
      <c r="F122" s="102"/>
      <c r="G122" s="10">
        <f>G121/1</f>
        <v>100</v>
      </c>
      <c r="H122" s="93" t="s">
        <v>158</v>
      </c>
      <c r="I122" s="93"/>
      <c r="J122" s="10">
        <f>J121/1</f>
        <v>100</v>
      </c>
      <c r="K122" s="10" t="s">
        <v>13</v>
      </c>
    </row>
    <row r="123" spans="1:12" ht="19.5" customHeight="1">
      <c r="A123" s="103" t="s">
        <v>141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">
        <f>G122*0.8+J122*0.2</f>
        <v>100</v>
      </c>
    </row>
    <row r="124" spans="1:12" s="47" customFormat="1" ht="20.25" customHeight="1">
      <c r="A124" s="89" t="s">
        <v>137</v>
      </c>
      <c r="B124" s="90"/>
      <c r="C124" s="90"/>
      <c r="D124" s="90"/>
      <c r="E124" s="90"/>
      <c r="F124" s="90"/>
      <c r="G124" s="90"/>
      <c r="H124" s="90"/>
      <c r="I124" s="90"/>
      <c r="J124" s="90"/>
      <c r="K124" s="91"/>
    </row>
    <row r="125" spans="1:12" s="47" customFormat="1" ht="20.25" customHeight="1">
      <c r="A125" s="89" t="s">
        <v>138</v>
      </c>
      <c r="B125" s="90"/>
      <c r="C125" s="90"/>
      <c r="D125" s="90"/>
      <c r="E125" s="90"/>
      <c r="F125" s="90"/>
      <c r="G125" s="90"/>
      <c r="H125" s="90"/>
      <c r="I125" s="90"/>
      <c r="J125" s="90"/>
      <c r="K125" s="91"/>
    </row>
    <row r="126" spans="1:12" s="47" customFormat="1" ht="20.25" customHeight="1">
      <c r="A126" s="89" t="s">
        <v>139</v>
      </c>
      <c r="B126" s="90"/>
      <c r="C126" s="90"/>
      <c r="D126" s="90"/>
      <c r="E126" s="90"/>
      <c r="F126" s="90"/>
      <c r="G126" s="90"/>
      <c r="H126" s="90"/>
      <c r="I126" s="90"/>
      <c r="J126" s="90"/>
      <c r="K126" s="91"/>
    </row>
    <row r="127" spans="1:12" s="47" customFormat="1" ht="33" customHeight="1">
      <c r="A127" s="89" t="s">
        <v>124</v>
      </c>
      <c r="B127" s="90"/>
      <c r="C127" s="90"/>
      <c r="D127" s="90"/>
      <c r="E127" s="90"/>
      <c r="F127" s="90"/>
      <c r="G127" s="90"/>
      <c r="H127" s="90"/>
      <c r="I127" s="90"/>
      <c r="J127" s="90"/>
      <c r="K127" s="91"/>
    </row>
    <row r="128" spans="1:12" ht="20.25" customHeight="1">
      <c r="A128" s="94" t="s">
        <v>123</v>
      </c>
      <c r="B128" s="95"/>
      <c r="C128" s="95"/>
      <c r="D128" s="95"/>
      <c r="E128" s="95"/>
      <c r="F128" s="95"/>
      <c r="G128" s="95"/>
      <c r="H128" s="95"/>
      <c r="I128" s="95"/>
      <c r="J128" s="95"/>
      <c r="K128" s="96"/>
    </row>
    <row r="129" spans="1:11" ht="19.5" customHeight="1">
      <c r="A129" s="94" t="s">
        <v>68</v>
      </c>
      <c r="B129" s="95"/>
      <c r="C129" s="95"/>
      <c r="D129" s="95"/>
      <c r="E129" s="95"/>
      <c r="F129" s="95"/>
      <c r="G129" s="95"/>
      <c r="H129" s="95"/>
      <c r="I129" s="95"/>
      <c r="J129" s="95"/>
      <c r="K129" s="96"/>
    </row>
    <row r="130" spans="1:11" ht="129" customHeight="1">
      <c r="A130" s="63" t="s">
        <v>47</v>
      </c>
      <c r="B130" s="2" t="s">
        <v>58</v>
      </c>
      <c r="C130" s="8" t="s">
        <v>59</v>
      </c>
      <c r="D130" s="5" t="s">
        <v>14</v>
      </c>
      <c r="E130" s="5">
        <v>2</v>
      </c>
      <c r="F130" s="5">
        <v>11</v>
      </c>
      <c r="G130" s="69" t="str">
        <f>IF(F130/E130*100,"100,00")</f>
        <v>100,00</v>
      </c>
      <c r="H130" s="50">
        <v>125597.68</v>
      </c>
      <c r="I130" s="11">
        <v>125597.68</v>
      </c>
      <c r="J130" s="10">
        <f>I130/H130*100</f>
        <v>100</v>
      </c>
      <c r="K130" s="10" t="s">
        <v>13</v>
      </c>
    </row>
    <row r="131" spans="1:11" ht="64.5" customHeight="1">
      <c r="A131" s="63" t="s">
        <v>49</v>
      </c>
      <c r="B131" s="2" t="s">
        <v>60</v>
      </c>
      <c r="C131" s="3" t="s">
        <v>62</v>
      </c>
      <c r="D131" s="5" t="s">
        <v>14</v>
      </c>
      <c r="E131" s="5">
        <v>3</v>
      </c>
      <c r="F131" s="5">
        <v>20</v>
      </c>
      <c r="G131" s="75">
        <v>100</v>
      </c>
      <c r="H131" s="50">
        <v>72608.259999999995</v>
      </c>
      <c r="I131" s="39">
        <v>72608.259999999995</v>
      </c>
      <c r="J131" s="10">
        <f>I131/H131*100</f>
        <v>100</v>
      </c>
      <c r="K131" s="10" t="s">
        <v>13</v>
      </c>
    </row>
    <row r="132" spans="1:11" ht="67.5" customHeight="1">
      <c r="A132" s="63" t="s">
        <v>54</v>
      </c>
      <c r="B132" s="2" t="s">
        <v>61</v>
      </c>
      <c r="C132" s="3" t="s">
        <v>63</v>
      </c>
      <c r="D132" s="5" t="s">
        <v>14</v>
      </c>
      <c r="E132" s="5">
        <v>12</v>
      </c>
      <c r="F132" s="5">
        <v>35</v>
      </c>
      <c r="G132" s="75">
        <v>100</v>
      </c>
      <c r="H132" s="50">
        <v>64400</v>
      </c>
      <c r="I132" s="39">
        <v>64400</v>
      </c>
      <c r="J132" s="10">
        <f>I132/H132*100</f>
        <v>100</v>
      </c>
      <c r="K132" s="10" t="s">
        <v>13</v>
      </c>
    </row>
    <row r="133" spans="1:11" ht="46.5" customHeight="1">
      <c r="A133" s="63" t="s">
        <v>125</v>
      </c>
      <c r="B133" s="2" t="s">
        <v>126</v>
      </c>
      <c r="C133" s="2" t="s">
        <v>127</v>
      </c>
      <c r="D133" s="5" t="s">
        <v>10</v>
      </c>
      <c r="E133" s="51">
        <v>100</v>
      </c>
      <c r="F133" s="51">
        <v>100</v>
      </c>
      <c r="G133" s="75" t="str">
        <f t="shared" ref="G133" si="18">IF(F133/E133*100,"100,00",0)</f>
        <v>100,00</v>
      </c>
      <c r="H133" s="51">
        <v>898236</v>
      </c>
      <c r="I133" s="68">
        <v>898236</v>
      </c>
      <c r="J133" s="10">
        <f>I133/H133*100</f>
        <v>100</v>
      </c>
      <c r="K133" s="10" t="s">
        <v>13</v>
      </c>
    </row>
    <row r="134" spans="1:11" ht="21" customHeight="1">
      <c r="A134" s="119" t="s">
        <v>66</v>
      </c>
      <c r="B134" s="120"/>
      <c r="C134" s="120"/>
      <c r="D134" s="120"/>
      <c r="E134" s="120"/>
      <c r="F134" s="121"/>
      <c r="G134" s="10">
        <f>(G130+G131+G132+G133)/4</f>
        <v>100</v>
      </c>
      <c r="H134" s="134" t="s">
        <v>67</v>
      </c>
      <c r="I134" s="135"/>
      <c r="J134" s="10">
        <f>(I130+I131+I132+I133)/(H130+H131+H132+H133)*100</f>
        <v>100</v>
      </c>
      <c r="K134" s="10" t="s">
        <v>13</v>
      </c>
    </row>
    <row r="135" spans="1:11" ht="34.5" customHeight="1">
      <c r="A135" s="100" t="s">
        <v>142</v>
      </c>
      <c r="B135" s="101"/>
      <c r="C135" s="101"/>
      <c r="D135" s="101"/>
      <c r="E135" s="101"/>
      <c r="F135" s="102"/>
      <c r="G135" s="10">
        <f>G134/1</f>
        <v>100</v>
      </c>
      <c r="H135" s="134" t="s">
        <v>159</v>
      </c>
      <c r="I135" s="135"/>
      <c r="J135" s="10">
        <f>J134/1</f>
        <v>100</v>
      </c>
      <c r="K135" s="10" t="s">
        <v>13</v>
      </c>
    </row>
    <row r="136" spans="1:11" ht="17.25" customHeight="1">
      <c r="A136" s="119" t="s">
        <v>143</v>
      </c>
      <c r="B136" s="120"/>
      <c r="C136" s="120"/>
      <c r="D136" s="120"/>
      <c r="E136" s="120"/>
      <c r="F136" s="120"/>
      <c r="G136" s="120"/>
      <c r="H136" s="120"/>
      <c r="I136" s="120"/>
      <c r="J136" s="121"/>
      <c r="K136" s="10">
        <f>G135*0.8+J135*0.2</f>
        <v>100</v>
      </c>
    </row>
    <row r="137" spans="1:11" ht="18.75" customHeight="1">
      <c r="A137" s="131" t="s">
        <v>87</v>
      </c>
      <c r="B137" s="132"/>
      <c r="C137" s="132"/>
      <c r="D137" s="132"/>
      <c r="E137" s="132"/>
      <c r="F137" s="132"/>
      <c r="G137" s="132"/>
      <c r="H137" s="132"/>
      <c r="I137" s="132"/>
      <c r="J137" s="133"/>
      <c r="K137" s="10">
        <f>(K33+K43+K65+K77+K87+K103+K113+K123+K136)/9</f>
        <v>99.112294304278208</v>
      </c>
    </row>
    <row r="138" spans="1:11" ht="16.5" customHeight="1">
      <c r="A138" s="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</row>
    <row r="139" spans="1:11" ht="10.5" customHeight="1">
      <c r="A139" s="1"/>
      <c r="B139" s="35"/>
      <c r="C139" s="35"/>
      <c r="D139" s="35"/>
      <c r="E139" s="15"/>
      <c r="F139" s="15"/>
      <c r="G139" s="15"/>
      <c r="H139" s="15"/>
      <c r="I139" s="18"/>
      <c r="J139" s="15"/>
      <c r="K139" s="15"/>
    </row>
    <row r="140" spans="1:11">
      <c r="A140" s="1"/>
      <c r="B140" s="35"/>
      <c r="C140" s="35"/>
      <c r="D140" s="35"/>
      <c r="E140" s="15"/>
      <c r="F140" s="15"/>
      <c r="G140" s="15"/>
      <c r="H140" s="15"/>
      <c r="I140" s="18"/>
      <c r="J140" s="15"/>
      <c r="K140" s="15"/>
    </row>
    <row r="141" spans="1:11" s="56" customFormat="1" ht="21.75" customHeight="1">
      <c r="A141" s="139" t="s">
        <v>207</v>
      </c>
      <c r="B141" s="139"/>
      <c r="C141" s="139"/>
      <c r="D141" s="54"/>
      <c r="E141" s="55"/>
      <c r="F141" s="55"/>
      <c r="G141" s="55"/>
      <c r="H141" s="55"/>
      <c r="I141" s="116" t="s">
        <v>208</v>
      </c>
      <c r="J141" s="116"/>
      <c r="K141" s="116"/>
    </row>
  </sheetData>
  <mergeCells count="136">
    <mergeCell ref="A18:K18"/>
    <mergeCell ref="A39:K39"/>
    <mergeCell ref="A41:F41"/>
    <mergeCell ref="H41:I41"/>
    <mergeCell ref="J94:J95"/>
    <mergeCell ref="K94:K95"/>
    <mergeCell ref="A67:K67"/>
    <mergeCell ref="A68:K68"/>
    <mergeCell ref="A69:K69"/>
    <mergeCell ref="A45:K45"/>
    <mergeCell ref="A46:K46"/>
    <mergeCell ref="A47:K47"/>
    <mergeCell ref="A23:K23"/>
    <mergeCell ref="A35:K35"/>
    <mergeCell ref="A36:K36"/>
    <mergeCell ref="A37:K37"/>
    <mergeCell ref="A32:F32"/>
    <mergeCell ref="H32:I32"/>
    <mergeCell ref="A33:J33"/>
    <mergeCell ref="A25:K25"/>
    <mergeCell ref="A24:K24"/>
    <mergeCell ref="A34:K34"/>
    <mergeCell ref="A38:K38"/>
    <mergeCell ref="A83:K83"/>
    <mergeCell ref="A2:K2"/>
    <mergeCell ref="B7:B9"/>
    <mergeCell ref="C4:I4"/>
    <mergeCell ref="A5:K5"/>
    <mergeCell ref="A141:C141"/>
    <mergeCell ref="A13:K13"/>
    <mergeCell ref="B138:K138"/>
    <mergeCell ref="D8:D9"/>
    <mergeCell ref="A124:K124"/>
    <mergeCell ref="A128:K128"/>
    <mergeCell ref="A7:A9"/>
    <mergeCell ref="C7:F7"/>
    <mergeCell ref="G7:G9"/>
    <mergeCell ref="C8:C9"/>
    <mergeCell ref="A17:K17"/>
    <mergeCell ref="J7:J9"/>
    <mergeCell ref="E8:F8"/>
    <mergeCell ref="H7:I8"/>
    <mergeCell ref="K7:K9"/>
    <mergeCell ref="A115:K115"/>
    <mergeCell ref="A109:K109"/>
    <mergeCell ref="A116:K116"/>
    <mergeCell ref="A127:K127"/>
    <mergeCell ref="A117:K117"/>
    <mergeCell ref="I141:K141"/>
    <mergeCell ref="A11:K11"/>
    <mergeCell ref="A22:F22"/>
    <mergeCell ref="H22:I22"/>
    <mergeCell ref="A65:J65"/>
    <mergeCell ref="A89:K89"/>
    <mergeCell ref="A90:K90"/>
    <mergeCell ref="A91:K91"/>
    <mergeCell ref="A104:K104"/>
    <mergeCell ref="A97:K97"/>
    <mergeCell ref="A14:K14"/>
    <mergeCell ref="A15:K15"/>
    <mergeCell ref="A16:K16"/>
    <mergeCell ref="A12:K12"/>
    <mergeCell ref="A94:A95"/>
    <mergeCell ref="B94:B95"/>
    <mergeCell ref="H94:H95"/>
    <mergeCell ref="A137:J137"/>
    <mergeCell ref="A134:F134"/>
    <mergeCell ref="H134:I134"/>
    <mergeCell ref="A135:F135"/>
    <mergeCell ref="H135:I135"/>
    <mergeCell ref="A136:J136"/>
    <mergeCell ref="A71:K71"/>
    <mergeCell ref="A93:K93"/>
    <mergeCell ref="A119:K119"/>
    <mergeCell ref="A121:F121"/>
    <mergeCell ref="A96:F96"/>
    <mergeCell ref="H96:I96"/>
    <mergeCell ref="H85:I85"/>
    <mergeCell ref="A86:F86"/>
    <mergeCell ref="H86:I86"/>
    <mergeCell ref="H102:I102"/>
    <mergeCell ref="A103:J103"/>
    <mergeCell ref="A111:F111"/>
    <mergeCell ref="H111:I111"/>
    <mergeCell ref="A112:F112"/>
    <mergeCell ref="H112:I112"/>
    <mergeCell ref="A113:J113"/>
    <mergeCell ref="I94:I95"/>
    <mergeCell ref="H122:I122"/>
    <mergeCell ref="A123:J123"/>
    <mergeCell ref="A102:F102"/>
    <mergeCell ref="A114:K114"/>
    <mergeCell ref="A126:K126"/>
    <mergeCell ref="A125:K125"/>
    <mergeCell ref="A3:K3"/>
    <mergeCell ref="A99:K99"/>
    <mergeCell ref="A48:K48"/>
    <mergeCell ref="A66:K66"/>
    <mergeCell ref="A43:J43"/>
    <mergeCell ref="A49:K49"/>
    <mergeCell ref="A63:F63"/>
    <mergeCell ref="H63:I63"/>
    <mergeCell ref="A58:K58"/>
    <mergeCell ref="A44:K44"/>
    <mergeCell ref="A75:F75"/>
    <mergeCell ref="H75:I75"/>
    <mergeCell ref="A87:J87"/>
    <mergeCell ref="A76:F76"/>
    <mergeCell ref="H76:I76"/>
    <mergeCell ref="A77:J77"/>
    <mergeCell ref="A85:F85"/>
    <mergeCell ref="A79:K79"/>
    <mergeCell ref="A80:K80"/>
    <mergeCell ref="A81:K81"/>
    <mergeCell ref="A42:F42"/>
    <mergeCell ref="H42:I42"/>
    <mergeCell ref="A31:F31"/>
    <mergeCell ref="H31:I31"/>
    <mergeCell ref="A129:K129"/>
    <mergeCell ref="A70:K70"/>
    <mergeCell ref="A78:K78"/>
    <mergeCell ref="A82:K82"/>
    <mergeCell ref="A88:K88"/>
    <mergeCell ref="A92:K92"/>
    <mergeCell ref="A98:K98"/>
    <mergeCell ref="A64:F64"/>
    <mergeCell ref="H64:I64"/>
    <mergeCell ref="H121:I121"/>
    <mergeCell ref="A122:F122"/>
    <mergeCell ref="A101:F101"/>
    <mergeCell ref="A118:K118"/>
    <mergeCell ref="H101:I101"/>
    <mergeCell ref="A105:K105"/>
    <mergeCell ref="A106:K106"/>
    <mergeCell ref="A107:K107"/>
    <mergeCell ref="A108:K108"/>
  </mergeCells>
  <phoneticPr fontId="3" type="noConversion"/>
  <pageMargins left="0.27559055118110237" right="0.27559055118110237" top="0.98425196850393704" bottom="0.23622047244094491" header="0.31496062992125984" footer="0.1574803149606299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Оценка</vt:lpstr>
      <vt:lpstr>Оценка!Область_печати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мю</dc:creator>
  <cp:lastModifiedBy>User</cp:lastModifiedBy>
  <cp:lastPrinted>2025-04-22T07:20:22Z</cp:lastPrinted>
  <dcterms:created xsi:type="dcterms:W3CDTF">2011-02-09T02:44:53Z</dcterms:created>
  <dcterms:modified xsi:type="dcterms:W3CDTF">2025-04-30T09:40:14Z</dcterms:modified>
</cp:coreProperties>
</file>