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2\Отчеты\Отчеты МП и ВЦП\МП ОМСУ\"/>
    </mc:Choice>
  </mc:AlternateContent>
  <bookViews>
    <workbookView xWindow="0" yWindow="0" windowWidth="20490" windowHeight="7455"/>
  </bookViews>
  <sheets>
    <sheet name="Оценка 2021" sheetId="6" r:id="rId1"/>
  </sheets>
  <definedNames>
    <definedName name="_xlnm.Print_Titles" localSheetId="0">'Оценка 2021'!$9:$9</definedName>
    <definedName name="_xlnm.Print_Area" localSheetId="0">'Оценка 2021'!$A$1:$L$104</definedName>
  </definedNames>
  <calcPr calcId="152511"/>
</workbook>
</file>

<file path=xl/calcChain.xml><?xml version="1.0" encoding="utf-8"?>
<calcChain xmlns="http://schemas.openxmlformats.org/spreadsheetml/2006/main">
  <c r="L101" i="6" l="1"/>
  <c r="L97" i="6"/>
  <c r="L96" i="6"/>
  <c r="L90" i="6"/>
  <c r="L84" i="6"/>
  <c r="L83" i="6"/>
  <c r="L77" i="6"/>
  <c r="L76" i="6"/>
  <c r="K75" i="6"/>
  <c r="J75" i="6"/>
  <c r="I76" i="6"/>
  <c r="H76" i="6"/>
  <c r="I74" i="6"/>
  <c r="H74" i="6"/>
  <c r="G76" i="6"/>
  <c r="G75" i="6"/>
  <c r="H77" i="6"/>
  <c r="I77" i="6"/>
  <c r="L69" i="6"/>
  <c r="L64" i="6"/>
  <c r="L57" i="6"/>
  <c r="L41" i="6"/>
  <c r="I98" i="6" l="1"/>
  <c r="H98" i="6"/>
  <c r="L36" i="6" l="1"/>
  <c r="J34" i="6"/>
  <c r="J49" i="6"/>
  <c r="J48" i="6"/>
  <c r="J47" i="6"/>
  <c r="J46" i="6"/>
  <c r="G96" i="6"/>
  <c r="G83" i="6" l="1"/>
  <c r="G49" i="6"/>
  <c r="K49" i="6" s="1"/>
  <c r="G63" i="6"/>
  <c r="G56" i="6"/>
  <c r="G47" i="6"/>
  <c r="K47" i="6" s="1"/>
  <c r="G48" i="6"/>
  <c r="K48" i="6" s="1"/>
  <c r="G21" i="6"/>
  <c r="G22" i="6"/>
  <c r="G23" i="6"/>
  <c r="G24" i="6"/>
  <c r="G25" i="6"/>
  <c r="G16" i="6"/>
  <c r="G15" i="6"/>
  <c r="I92" i="6"/>
  <c r="I96" i="6" s="1"/>
  <c r="G17" i="6" l="1"/>
  <c r="G57" i="6"/>
  <c r="H92" i="6"/>
  <c r="H96" i="6" s="1"/>
  <c r="J95" i="6"/>
  <c r="J94" i="6"/>
  <c r="J93" i="6"/>
  <c r="J89" i="6"/>
  <c r="G89" i="6"/>
  <c r="G90" i="6" s="1"/>
  <c r="H88" i="6"/>
  <c r="H90" i="6" s="1"/>
  <c r="J82" i="6"/>
  <c r="I81" i="6"/>
  <c r="I83" i="6" s="1"/>
  <c r="I84" i="6" s="1"/>
  <c r="H81" i="6"/>
  <c r="H83" i="6" s="1"/>
  <c r="H84" i="6" s="1"/>
  <c r="J68" i="6"/>
  <c r="G68" i="6"/>
  <c r="I66" i="6"/>
  <c r="H66" i="6"/>
  <c r="H55" i="6"/>
  <c r="H45" i="6"/>
  <c r="H97" i="6" l="1"/>
  <c r="K95" i="6"/>
  <c r="K93" i="6"/>
  <c r="K82" i="6"/>
  <c r="K89" i="6"/>
  <c r="K94" i="6"/>
  <c r="I88" i="6"/>
  <c r="K68" i="6"/>
  <c r="H14" i="6"/>
  <c r="I90" i="6" l="1"/>
  <c r="I97" i="6" s="1"/>
  <c r="J67" i="6" l="1"/>
  <c r="L51" i="6" l="1"/>
  <c r="I14" i="6" l="1"/>
  <c r="H19" i="6" l="1"/>
  <c r="H29" i="6" s="1"/>
  <c r="I69" i="6" l="1"/>
  <c r="H69" i="6"/>
  <c r="G64" i="6"/>
  <c r="G46" i="6"/>
  <c r="I45" i="6"/>
  <c r="H50" i="6"/>
  <c r="H51" i="6" s="1"/>
  <c r="K46" i="6" l="1"/>
  <c r="G50" i="6"/>
  <c r="I50" i="6"/>
  <c r="I51" i="6" l="1"/>
  <c r="J23" i="6"/>
  <c r="K23" i="6" s="1"/>
  <c r="J24" i="6"/>
  <c r="K24" i="6" s="1"/>
  <c r="J25" i="6"/>
  <c r="J26" i="6"/>
  <c r="J27" i="6"/>
  <c r="J15" i="6"/>
  <c r="K15" i="6" s="1"/>
  <c r="J16" i="6"/>
  <c r="K16" i="6" s="1"/>
  <c r="L17" i="6" l="1"/>
  <c r="I19" i="6"/>
  <c r="I29" i="6" s="1"/>
  <c r="I28" i="6"/>
  <c r="H28" i="6"/>
  <c r="G20" i="6" l="1"/>
  <c r="G28" i="6" l="1"/>
  <c r="G69" i="6"/>
  <c r="K67" i="6"/>
  <c r="H57" i="6" l="1"/>
  <c r="H58" i="6"/>
  <c r="I58" i="6"/>
  <c r="I57" i="6"/>
  <c r="J56" i="6"/>
  <c r="H41" i="6"/>
  <c r="I33" i="6"/>
  <c r="J20" i="6"/>
  <c r="K20" i="6" s="1"/>
  <c r="J21" i="6"/>
  <c r="K21" i="6" s="1"/>
  <c r="J22" i="6"/>
  <c r="K22" i="6" s="1"/>
  <c r="I17" i="6"/>
  <c r="H17" i="6"/>
  <c r="L28" i="6" l="1"/>
  <c r="K56" i="6"/>
  <c r="L58" i="6" s="1"/>
  <c r="I55" i="6"/>
  <c r="I35" i="6" l="1"/>
  <c r="I36" i="6" s="1"/>
  <c r="I41" i="6" l="1"/>
  <c r="J40" i="6"/>
  <c r="G34" i="6"/>
  <c r="K34" i="6" l="1"/>
  <c r="G35" i="6"/>
  <c r="L29" i="6"/>
  <c r="H62" i="6" l="1"/>
  <c r="H64" i="6" s="1"/>
  <c r="H70" i="6" s="1"/>
  <c r="J63" i="6" l="1"/>
  <c r="K63" i="6" s="1"/>
  <c r="I62" i="6"/>
  <c r="I64" i="6" l="1"/>
  <c r="L70" i="6" l="1"/>
  <c r="I70" i="6"/>
  <c r="H33" i="6" l="1"/>
  <c r="H35" i="6" s="1"/>
  <c r="H36" i="6" l="1"/>
</calcChain>
</file>

<file path=xl/sharedStrings.xml><?xml version="1.0" encoding="utf-8"?>
<sst xmlns="http://schemas.openxmlformats.org/spreadsheetml/2006/main" count="413" uniqueCount="155">
  <si>
    <t>единиц</t>
  </si>
  <si>
    <t>х</t>
  </si>
  <si>
    <t>№ п\п</t>
  </si>
  <si>
    <t xml:space="preserve">Наименование </t>
  </si>
  <si>
    <t>Единица измерения</t>
  </si>
  <si>
    <t>Значение</t>
  </si>
  <si>
    <t>процентов</t>
  </si>
  <si>
    <t xml:space="preserve"> рублей</t>
  </si>
  <si>
    <t>Степень достижения значения целевого индикатора (единиц)
(гр.7=гр.6/гр.5)*</t>
  </si>
  <si>
    <t>Наименование ведомственной целевой программы (далее-ВЦП)</t>
  </si>
  <si>
    <t>Целевой индикатор реализации мероприятия МП в рамках ВЦП (далее- целевой индикатор)</t>
  </si>
  <si>
    <t>Объем финансирования мероприятия МП в рамках ВЦП (далее - мероприятие), рублей</t>
  </si>
  <si>
    <t>Уровень финансового обеспечения мероприятия (единиц)
(гр.10=гр.9/гр.8)</t>
  </si>
  <si>
    <t>Эффективность реализации мероприятия (единиц)
(гр.11=гр.7/гр.10)</t>
  </si>
  <si>
    <t>Эффективность реализации ВЦП/подрограммы МП (далее- ПП)/ МП (процентов)</t>
  </si>
  <si>
    <t>Эффективность реализации МП</t>
  </si>
  <si>
    <t>Эффективность реализации ВЦП</t>
  </si>
  <si>
    <t>Количество мероприятий, по которым рассчитана эффективность реализации</t>
  </si>
  <si>
    <t>&lt;*&gt; В  случае  если  положительной  динамикой  достижения значения целевого индикатора   является   снижение  его  значения гр.7 = 2 - (гр.6/гр.5).</t>
  </si>
  <si>
    <t>РАСЧЕТ
 оценки эффективности реализации муниципальной программы Москаленского муниципального района Омской области (далее - МП)</t>
  </si>
  <si>
    <t>Цель подпрограммы 1 муниципальной программы "Создание условий для дальнейшего развития жилищной сферы, обеспечение доступности жилья для граждан, улучшение качества жизни населения за счет повышения эффективности функционирования жилищно-коммунального хозяйства на территории Москаленского муниципального района Омской области"</t>
  </si>
  <si>
    <t>1.1</t>
  </si>
  <si>
    <t>2.1</t>
  </si>
  <si>
    <t>Итого по подпрограмме № 1</t>
  </si>
  <si>
    <t>рублей</t>
  </si>
  <si>
    <t>Итого по подпрограмме №  2</t>
  </si>
  <si>
    <t>Итого по МП</t>
  </si>
  <si>
    <t>Итого по подпрограмме № 3</t>
  </si>
  <si>
    <t>Итого по подпрограмме № 4</t>
  </si>
  <si>
    <t>Повышение уровня  обеспеченности системами холодного и горячего водоснабжения, газоснабжения, отопления и канализации, снижение уровня износа основных фондов и аварийности в жилищно - коммунальном комплексе</t>
  </si>
  <si>
    <t>А.В. Ряполов</t>
  </si>
  <si>
    <t>Доля освоения инвестиций, предусмотренных подпрограммой на развитие коммунального комплекса</t>
  </si>
  <si>
    <t>Итого по основному мероприятию 2</t>
  </si>
  <si>
    <t>Итого по основному мероприятию 1</t>
  </si>
  <si>
    <t>процент</t>
  </si>
  <si>
    <t>"Повышение эффективности деятельности органов местного самоуправления Москаленского муниципального района"</t>
  </si>
  <si>
    <t>Процент</t>
  </si>
  <si>
    <t xml:space="preserve">Предоставление субсидий социально ориентированным некоммерческим организациям </t>
  </si>
  <si>
    <t xml:space="preserve">Итого по основному мероприятию </t>
  </si>
  <si>
    <t>Итого по подпрограмме № 5</t>
  </si>
  <si>
    <t>шт</t>
  </si>
  <si>
    <t>Создание мест (площадок ) накопления твердых коммунальных отходов</t>
  </si>
  <si>
    <t>Организация транспортного обслуживания населения</t>
  </si>
  <si>
    <t>Итого по подпрограмме № 6</t>
  </si>
  <si>
    <t>Глава Москаленского муниципального района</t>
  </si>
  <si>
    <t>x</t>
  </si>
  <si>
    <t>Количество ликвидированных свалок</t>
  </si>
  <si>
    <t>за  2021 год</t>
  </si>
  <si>
    <t>Цель Повышение эффективности деятельности органов местного самоуправления на территории Москаленского муниципального района Омской области</t>
  </si>
  <si>
    <t>Задача 1 муниципальной программы. Создание условий для дальнейшего развития жилищной сферы, обеспечение доступности жилья для граждан, улучшение качества жизни населения за счет повышения эффективности функционирования жилищно-коммунального хозяйства на территории Москаленского муниципального района Омской области. </t>
  </si>
  <si>
    <t>Задача 1. Обеспечение  населения Москаленского муниципального района Омской области комфортным жильем</t>
  </si>
  <si>
    <t>Основное мероприятие 1. Развитие жилищного строительства на территории Москаленского муниципального района</t>
  </si>
  <si>
    <t>Предоставление молодым семьям социальных выплат на приобретение или строительство  жилья, в том числе  на уплату первоначального взноса при получении жилищного кредита,  в том числе ипотечного, или жилищного займа на приобретение жилого помещения или строительство индивидуального жилого дома</t>
  </si>
  <si>
    <t>Количество молодых семей, улучшивших жилищные условия в общем количестве молодых семей, нуждающихся в решении жилищной проблемы</t>
  </si>
  <si>
    <t>семья</t>
  </si>
  <si>
    <t>2021 год 
План</t>
  </si>
  <si>
    <t>2021 год
Факт</t>
  </si>
  <si>
    <t>Разработка градостроительного плана земельного участка</t>
  </si>
  <si>
    <t>Количество разработанных планов</t>
  </si>
  <si>
    <t>Задача 2. Улучшение качества жизни населения за счет повышения эффективности функционирования жилищно-коммунального хозяйства</t>
  </si>
  <si>
    <t>Основное мероприятие 2.  Развитие коммунальной инфраструктуры на территории Москаленского района Омской области</t>
  </si>
  <si>
    <t>Субсидия юридическим лицам в сфере ЖКХ на подготовку и прохождение отопительного периода</t>
  </si>
  <si>
    <t>Освоение финансирования, предусмотренного подпрограммой на проведение  мероприятий</t>
  </si>
  <si>
    <t>Субсидии на финансовое обечспечение (возмещение) затрат, связанных с погашением кредиторской задолженности за поставленные топливно-энергетические и коммунальные ресурсы организациям коммунального комплекса, осуществляющим регулируемый вид деятельности в сфере теплоснабжения</t>
  </si>
  <si>
    <t>Освоение субсидий</t>
  </si>
  <si>
    <t>Приобретение и установка резервных источников электроснабжения на котельные</t>
  </si>
  <si>
    <t>Увеличение количества резервных источников электроснабжения</t>
  </si>
  <si>
    <t>Приобретение и установка (монтаж) трубопровода котельной №16, расположенной по адресу: Омская область, Москаленский район, с. Новоцарицыно</t>
  </si>
  <si>
    <t>Приобретение и монтаж трубопровода котельной</t>
  </si>
  <si>
    <t>метров</t>
  </si>
  <si>
    <t>Приобретение трубной продукции водохозяйственного назначения в с. Звездино</t>
  </si>
  <si>
    <t xml:space="preserve">Приобретение трубной продукции водохозяйственного назначения </t>
  </si>
  <si>
    <t>Приобретение трубной продукции водохозяйственного назначения в с. Екатериновка</t>
  </si>
  <si>
    <t>Приобретение трубной продукции водохозяйственного назначения в деревне Корнеевка</t>
  </si>
  <si>
    <t>Задача 2 муниципальной программы. Обеспечение транспортной доступности на уровне, гарантирующем экономическую целостность и социальную стабильность муниципального района</t>
  </si>
  <si>
    <t>Цель подпрограммы 2. Обеспечение транспортной доступности на уровне, гарантирующем экономическую целостность и социальную стабильность муниципального района</t>
  </si>
  <si>
    <t>Задача 1. Обеспечение населенных пунктов круглогодичной связью по автомобильным дорогам с твердым покрытием</t>
  </si>
  <si>
    <t>Основное мероприятие 1. Развитие транспортного обеспечения населения</t>
  </si>
  <si>
    <t>Доступность транспортных услуг автомобильным транспортом</t>
  </si>
  <si>
    <t>Задача 3 муниципальной программы. Повышение качества и эффективности исполнения полномочий администрации Москаленского муниципального района Омской области</t>
  </si>
  <si>
    <t>Цель подпрограммы 3. Повышение качества и эффективности исполнения полномочий администрации Москаленского муниципального района Омской области</t>
  </si>
  <si>
    <t>Задача 1. Устойчивое и эффективное осуществление своих полномочий администрацией Москаленского муниципального района в соответствии с действующим законодательством РФ.</t>
  </si>
  <si>
    <t>Ведомственная целевая программа «Обеспечение эффективного осуществления своих полномочий
администрацией Москаленского муниципального района Омской области»</t>
  </si>
  <si>
    <t xml:space="preserve">Задача 4 муниципальной программы. Совершенствование системы социальной профилактики правонарушений, предполагающей активизацию борьбы с пьянством, алкоголизмом и наркоманией </t>
  </si>
  <si>
    <t xml:space="preserve">Цель подпрограммы 4: Совершенствование системы социальной профилактики правонарушений, предполагающей активизацию борьбы с пьянством, алкоголизмом и наркоманией </t>
  </si>
  <si>
    <t>Задача 1: Борьба с преступностью, профилактика преступлений и правонарушений</t>
  </si>
  <si>
    <t>Основное мероприятие 1: Борьба с преступностью и профилактика правонарушений на территории района</t>
  </si>
  <si>
    <t>Организация пунктов общественного порядка с привлечением населения к работе ДНД</t>
  </si>
  <si>
    <t>Установка на объектах потенциального посягательства инженерно-технических средств охраны, систем видеонаблюдения и контроля доступа</t>
  </si>
  <si>
    <t>Профилактика правонарушений по борьбе с алкоголизмом и наркоманией</t>
  </si>
  <si>
    <t xml:space="preserve">Разработка и распространение среди населения памяток, буклетов, методических материалов о порядке действий при совершении в отношении них правонарушений, а также информационных материалов антитеррористической и противоэкстремистской направленности  </t>
  </si>
  <si>
    <t xml:space="preserve">соотношение числа совершенных правонарушений с численностью населения </t>
  </si>
  <si>
    <t xml:space="preserve">соотношение числа правонарушений, совершенных на улицах и в общественных местах, с общим числом преступлений </t>
  </si>
  <si>
    <t>соотношение числа правонарушений, совершенных в состоянии алкогольного опьянения</t>
  </si>
  <si>
    <t>Доля средств освоенных на реализацию мероприятия в общем объеме средств предусмотренных на реализацию мероприятия</t>
  </si>
  <si>
    <t>единиц на 1 тыс. населения</t>
  </si>
  <si>
    <t>Задача 5 муниципальной программы. Создание условий для повышения активности деятельности СОНКО и формирования новых социально ориентированных организаций в Москаленском муниципальном районе</t>
  </si>
  <si>
    <t>Цель подпрограммы 5: Создание условий для повышения активности деятельности СОНКО и формирования новых социально ориентированных организаций в Москаленском муниципальном районе</t>
  </si>
  <si>
    <t>Задача 1: Развитие и совершенствование деятельности социально ориентированных некоммерческих организаций (далее - СОНКО)  Москаленского муниципального района посредством вовлечения населения в процессы местного самоуправления для обеспечения наиболее полного и эффективного использования возможностей СОНКО в решении задач социального развития  муниципального района</t>
  </si>
  <si>
    <t>Основное мероприятие 1: Оказание финансовой поддержки социально ориентированным некоммерческим организациям</t>
  </si>
  <si>
    <t>Количество СОНКО, получивших муниципальную поддержку и внесенных в муниципальный реестр социально ориентированных организаций – получателей поддержки</t>
  </si>
  <si>
    <t>Задача 6 муниципальной программы. Предупреждение и ликвидация последствий причинения вреда окружающей среде при размещении отходов производства и потребления, в том числе твердых коммунальных отходов (далее – ТКО)</t>
  </si>
  <si>
    <t>Цель подпрограммы 6. Предупреждение и ликвидация последствий причинения вреда окружающей среде при размещении отходов производства и потребления, в том числе твердых коммунальных отходов (далее – ТКО)</t>
  </si>
  <si>
    <t>Задача 1: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сырья, путем создания мест (площадок) накопления твердых коммунальных отходов в каждом поселении Москаленского муниципального района</t>
  </si>
  <si>
    <t>Основное мероприятие 1. Обеспечение проживаемого населения Москаленского муниципального района Омской области дополнительными местами (площадками) накопления ТКО</t>
  </si>
  <si>
    <t>Создано мест (площадок) накопления ТКО на территории Москаленского муниципального района.</t>
  </si>
  <si>
    <t>Задача 2 Обеспечение доступа к информации в сфере обращения с отходами.</t>
  </si>
  <si>
    <t>Основное мероприятие 2. Проведение экологических мер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</si>
  <si>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</si>
  <si>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Обустройство объектов размещения твердых коммунальных отходов. Введенных в эксплуатацию до 1 января 2019 года и не имеющих документации, предусмотренной законодательством Российской Федерации</t>
  </si>
  <si>
    <t>Количество обустроенных объектов размещения твердых коммунальных отходов</t>
  </si>
  <si>
    <t>1.1.2</t>
  </si>
  <si>
    <t>Задача 8 муниципальной программы. Сокращение энергоемкости и оптимизация бюджетных расходов на оплату потребления топливно-энергетических ресурсов.</t>
  </si>
  <si>
    <t>Цель подпрограммы 8. Сокращение энергоемкости и оптимизация бюджетных расходов на оплату потребления топливно-энергетических ресурсов.</t>
  </si>
  <si>
    <t>Задача 1. Повышение энергетической эффективности и сокращение энергетических издержек в бюджетном секторе Москаленского муниципального района</t>
  </si>
  <si>
    <t>Основное мероприятие 1. Снижение расходов на оплату потребления топливно-энергетических ресурсов.</t>
  </si>
  <si>
    <t>Проведение энергетических обследований объектов системы коммунальной инфраструктуры в сфере теплоснабжения</t>
  </si>
  <si>
    <t>Снижение потребления электрической энергии</t>
  </si>
  <si>
    <t>Итого по подпрограмме № 8</t>
  </si>
  <si>
    <t xml:space="preserve">Задача 10 муниципальной программы. Комплексное решение проблем профилактики безнадзорности и правонарушений несовершеннолетних, их социальная реабилитация в современном обществе </t>
  </si>
  <si>
    <t xml:space="preserve">Цель подпрограммы 10: Комплексное решение проблем профилактики безнадзорности и правонарушений несовершеннолетних, их социальная реабилитация в современном обществе </t>
  </si>
  <si>
    <t>Задача 1: Координация деятельности органов и учреждений системы профилактики безнадзорности и правонарушений несовершеннолетних, направленной на профилактику безнадзорности противоправного поведения несовершеннолетних</t>
  </si>
  <si>
    <t xml:space="preserve">Основное мероприятие 1 Методическое и информационное обеспечение работы по профилактике безнадзорности и правонарушений несовершеннолетних </t>
  </si>
  <si>
    <t>Разработка и распространение методических и информационных материалов для специалистов системы профилактики  и населения по вопросам профилактики безнадзорности  и правонарушений</t>
  </si>
  <si>
    <t>Количество специалистов служб профилактики обученных по вопросам профилактики асоциальных явлений в подростковой среде</t>
  </si>
  <si>
    <t>человек</t>
  </si>
  <si>
    <t>Задача 2: Целенаправленная работа всех органов и учреждений системы профилактики безнадзорности и правонарушений несовершеннолетних по выявлению раннего семейного неблагополучия и своевременной помощи семьям и детям, оказавшимся в трудной жизненной ситуации и социально-опасном положении</t>
  </si>
  <si>
    <t xml:space="preserve">Основное мероприятие 1. Предупреждение безнадзорности и правонарушений несовершеннолетних </t>
  </si>
  <si>
    <t>Проведение муниципальных конкурсов, спартакиад, туристических слетов, мероприятий, экскурсий, поездок, акций и мероприятий для подростков и молодежи  Москаленского муниципального района с целью профилактики правонарушений и их социализации.</t>
  </si>
  <si>
    <t>Количество проведенных муниципальных конкурсов социальной рекламы, спартакиад, туристических слетов, акций, мероприятий, направленных на формирование здорового образа жизни, активной позиции граждан по предупреждению терроризма, экстремизма и других правонарушений в молодёжной среде, для подростков и молодежи</t>
  </si>
  <si>
    <t>Содействие временному трудоустройству несовершеннолетних граждан в возрасте от 14 до 18 лет состоящих на учете в территориальном БД СОП, на учете в ПДН и КДН, в свободное от учебы время</t>
  </si>
  <si>
    <t>Количество несовершеннолетних оказавшихся в трудной жизненной ситуации принявших участие в районных (и др.) творческих конкурсах</t>
  </si>
  <si>
    <t>Содействие оздоровлению и летней занятости несовершеннолетних, состоящих на учете в ПДН ОМВД России по Москаленскому району, проживающих в семьях СОП и ТЖС</t>
  </si>
  <si>
    <t>Количество несовершеннолетних граждан в возрасте от 14 до 18 лет состоящих на учете в территориальном БД СОП, на учете в ПДН и КДН трудоустроенных в летний период</t>
  </si>
  <si>
    <t>Итого по подпрограмме № 10</t>
  </si>
  <si>
    <t>1.1.3</t>
  </si>
  <si>
    <t>1.1.4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</si>
  <si>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</si>
  <si>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</si>
  <si>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</si>
  <si>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</si>
  <si>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</si>
  <si>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</si>
  <si>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</si>
  <si>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</si>
  <si>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1.1.1</t>
  </si>
  <si>
    <t>1.1.</t>
  </si>
  <si>
    <t>Задача 7 муниципальной программы. Развитие системы организации движения транспортных средств и пешеходов, повышение безопасности дорожных условий</t>
  </si>
  <si>
    <t>Цель подпрограммы 7.Развитие системы организации движения транспортных средств и пешеходов, повышение безопасности дорожных условий</t>
  </si>
  <si>
    <t>Задача 1. Обеспечение охраны жизни, здоровья граждан, сохранности их имущества, безопасных условий дорожного движения</t>
  </si>
  <si>
    <t>Основное мероприятие 1. Повышение правового сознания и предупреждение опасного поведения участников дорожного движения</t>
  </si>
  <si>
    <t>Количество массовых мероприятий с участием детей</t>
  </si>
  <si>
    <t>Обеспечение участия детей в массовых мероприятиях по профилактике безопасности дорожного движения</t>
  </si>
  <si>
    <t>Итого по основному мероприятию</t>
  </si>
  <si>
    <t>Итого по подпрограмме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</si>
</sst>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62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left" wrapText="1"/>
    </xf>
    <xf numFmtId="49" fontId="6" fillId="0" borderId="1" xfId="2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top" wrapText="1"/>
    </xf>
    <xf numFmtId="164" fontId="6" fillId="0" borderId="1" xfId="2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top" wrapText="1"/>
    </xf>
    <xf numFmtId="164" fontId="4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top"/>
    </xf>
    <xf numFmtId="0" fontId="4" fillId="0" borderId="1" xfId="2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2" applyFont="1" applyFill="1" applyBorder="1" applyAlignment="1">
      <alignment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top" wrapText="1"/>
    </xf>
    <xf numFmtId="165" fontId="4" fillId="0" borderId="1" xfId="2" applyNumberFormat="1" applyFont="1" applyFill="1" applyBorder="1" applyAlignment="1">
      <alignment horizontal="center" vertical="top" wrapText="1"/>
    </xf>
    <xf numFmtId="2" fontId="5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left" vertical="top" wrapText="1"/>
    </xf>
    <xf numFmtId="49" fontId="6" fillId="0" borderId="1" xfId="2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6" fillId="0" borderId="0" xfId="2" applyFont="1" applyFill="1" applyBorder="1" applyAlignment="1"/>
    <xf numFmtId="0" fontId="4" fillId="0" borderId="0" xfId="2" applyFont="1" applyFill="1" applyBorder="1"/>
    <xf numFmtId="0" fontId="4" fillId="0" borderId="1" xfId="2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left" vertical="top" wrapText="1"/>
    </xf>
    <xf numFmtId="0" fontId="8" fillId="0" borderId="0" xfId="1" applyNumberFormat="1" applyFont="1" applyFill="1" applyAlignment="1">
      <alignment horizontal="center" vertical="top"/>
    </xf>
    <xf numFmtId="0" fontId="7" fillId="0" borderId="0" xfId="0" applyFont="1" applyFill="1"/>
    <xf numFmtId="0" fontId="9" fillId="0" borderId="0" xfId="0" applyFont="1" applyFill="1"/>
    <xf numFmtId="0" fontId="9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center" indent="1"/>
    </xf>
    <xf numFmtId="4" fontId="6" fillId="0" borderId="1" xfId="2" applyNumberFormat="1" applyFont="1" applyFill="1" applyBorder="1" applyAlignment="1">
      <alignment horizontal="right" vertical="center" wrapText="1" indent="1"/>
    </xf>
    <xf numFmtId="166" fontId="6" fillId="0" borderId="1" xfId="2" applyNumberFormat="1" applyFont="1" applyFill="1" applyBorder="1" applyAlignment="1">
      <alignment horizontal="right" vertical="center" wrapText="1" indent="1"/>
    </xf>
    <xf numFmtId="0" fontId="6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 wrapText="1"/>
    </xf>
    <xf numFmtId="0" fontId="4" fillId="0" borderId="1" xfId="2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6" fillId="0" borderId="1" xfId="2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4" fontId="4" fillId="0" borderId="1" xfId="2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0" borderId="1" xfId="2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right" vertical="center" wrapText="1"/>
    </xf>
    <xf numFmtId="4" fontId="5" fillId="0" borderId="1" xfId="2" applyNumberFormat="1" applyFont="1" applyFill="1" applyBorder="1" applyAlignment="1">
      <alignment horizontal="right" vertical="center" wrapText="1"/>
    </xf>
    <xf numFmtId="2" fontId="6" fillId="0" borderId="1" xfId="2" applyNumberFormat="1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/>
    </xf>
    <xf numFmtId="0" fontId="8" fillId="0" borderId="1" xfId="1" applyFont="1" applyFill="1" applyBorder="1" applyAlignment="1">
      <alignment horizontal="left" vertical="top" wrapText="1"/>
    </xf>
    <xf numFmtId="49" fontId="4" fillId="0" borderId="1" xfId="2" applyNumberFormat="1" applyFont="1" applyFill="1" applyBorder="1" applyAlignment="1">
      <alignment horizontal="left" vertical="top" wrapText="1"/>
    </xf>
    <xf numFmtId="49" fontId="4" fillId="0" borderId="2" xfId="2" applyNumberFormat="1" applyFont="1" applyFill="1" applyBorder="1" applyAlignment="1">
      <alignment horizontal="left" vertical="top" wrapText="1"/>
    </xf>
    <xf numFmtId="49" fontId="4" fillId="0" borderId="6" xfId="2" applyNumberFormat="1" applyFont="1" applyFill="1" applyBorder="1" applyAlignment="1">
      <alignment horizontal="left" vertical="top" wrapText="1"/>
    </xf>
    <xf numFmtId="49" fontId="4" fillId="0" borderId="3" xfId="2" applyNumberFormat="1" applyFont="1" applyFill="1" applyBorder="1" applyAlignment="1">
      <alignment horizontal="left" vertical="top" wrapText="1"/>
    </xf>
    <xf numFmtId="0" fontId="4" fillId="0" borderId="2" xfId="2" applyNumberFormat="1" applyFont="1" applyFill="1" applyBorder="1" applyAlignment="1">
      <alignment vertical="top" wrapText="1"/>
    </xf>
    <xf numFmtId="0" fontId="4" fillId="0" borderId="6" xfId="2" applyNumberFormat="1" applyFont="1" applyFill="1" applyBorder="1" applyAlignment="1">
      <alignment vertical="top" wrapText="1"/>
    </xf>
    <xf numFmtId="0" fontId="4" fillId="0" borderId="3" xfId="2" applyNumberFormat="1" applyFont="1" applyFill="1" applyBorder="1" applyAlignment="1">
      <alignment vertical="top" wrapText="1"/>
    </xf>
    <xf numFmtId="0" fontId="4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7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6" xfId="2" applyFont="1" applyFill="1" applyBorder="1" applyAlignment="1">
      <alignment horizontal="left" vertical="top" wrapText="1"/>
    </xf>
    <xf numFmtId="0" fontId="4" fillId="0" borderId="3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2" applyNumberFormat="1" applyFont="1" applyFill="1" applyBorder="1" applyAlignment="1">
      <alignment horizontal="left" vertical="top" wrapText="1"/>
    </xf>
    <xf numFmtId="0" fontId="4" fillId="0" borderId="6" xfId="2" applyNumberFormat="1" applyFont="1" applyFill="1" applyBorder="1" applyAlignment="1">
      <alignment horizontal="left" vertical="top" wrapText="1"/>
    </xf>
    <xf numFmtId="0" fontId="4" fillId="0" borderId="3" xfId="2" applyNumberFormat="1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vertical="top" wrapText="1"/>
    </xf>
    <xf numFmtId="49" fontId="4" fillId="0" borderId="1" xfId="2" applyNumberFormat="1" applyFont="1" applyFill="1" applyBorder="1" applyAlignment="1">
      <alignment vertical="top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top" wrapText="1"/>
    </xf>
    <xf numFmtId="2" fontId="4" fillId="0" borderId="1" xfId="2" applyNumberFormat="1" applyFont="1" applyFill="1" applyBorder="1" applyAlignment="1">
      <alignment horizontal="center" vertical="top" wrapText="1"/>
    </xf>
    <xf numFmtId="49" fontId="4" fillId="0" borderId="4" xfId="2" applyNumberFormat="1" applyFont="1" applyFill="1" applyBorder="1" applyAlignment="1">
      <alignment horizontal="left" vertical="top" wrapText="1"/>
    </xf>
    <xf numFmtId="0" fontId="8" fillId="0" borderId="4" xfId="1" applyFont="1" applyFill="1" applyBorder="1" applyAlignment="1">
      <alignment horizontal="left" vertical="top" wrapText="1"/>
    </xf>
    <xf numFmtId="0" fontId="8" fillId="0" borderId="4" xfId="2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wrapText="1"/>
    </xf>
    <xf numFmtId="0" fontId="8" fillId="0" borderId="2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tabSelected="1" zoomScale="75" zoomScaleNormal="75" zoomScaleSheetLayoutView="75" workbookViewId="0">
      <selection activeCell="B6" sqref="B6:B8"/>
    </sheetView>
  </sheetViews>
  <sheetFormatPr defaultColWidth="9.140625" defaultRowHeight="15.75" x14ac:dyDescent="0.25"/>
  <cols>
    <col min="1" max="1" width="9.140625" style="60"/>
    <col min="2" max="2" width="48.7109375" style="60" customWidth="1"/>
    <col min="3" max="3" width="30.140625" style="60" customWidth="1"/>
    <col min="4" max="4" width="13.140625" style="95" customWidth="1"/>
    <col min="5" max="5" width="11.28515625" style="95" customWidth="1"/>
    <col min="6" max="6" width="11.85546875" style="95" customWidth="1"/>
    <col min="7" max="7" width="19.28515625" style="95" customWidth="1"/>
    <col min="8" max="8" width="19" style="91" customWidth="1"/>
    <col min="9" max="9" width="19.42578125" style="91" customWidth="1"/>
    <col min="10" max="10" width="19.7109375" style="60" customWidth="1"/>
    <col min="11" max="11" width="21.85546875" style="60" customWidth="1"/>
    <col min="12" max="12" width="19.85546875" style="60" customWidth="1"/>
    <col min="13" max="16384" width="9.140625" style="60"/>
  </cols>
  <sheetData>
    <row r="1" spans="1:12" ht="33" customHeight="1" x14ac:dyDescent="0.25">
      <c r="A1" s="53"/>
      <c r="B1" s="53"/>
      <c r="C1" s="53"/>
      <c r="D1" s="92"/>
      <c r="E1" s="92"/>
      <c r="F1" s="92"/>
      <c r="G1" s="92"/>
      <c r="H1" s="72"/>
      <c r="I1" s="72"/>
      <c r="J1" s="109"/>
      <c r="K1" s="109"/>
      <c r="L1" s="109"/>
    </row>
    <row r="2" spans="1:12" ht="47.45" customHeight="1" x14ac:dyDescent="0.25">
      <c r="A2" s="108" t="s">
        <v>19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20.45" customHeight="1" x14ac:dyDescent="0.25">
      <c r="A3" s="108" t="s">
        <v>35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2" ht="24" customHeight="1" x14ac:dyDescent="0.25">
      <c r="A4" s="108" t="s">
        <v>47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2" ht="8.25" customHeight="1" x14ac:dyDescent="0.25">
      <c r="A5" s="1"/>
      <c r="B5" s="25"/>
      <c r="C5" s="25"/>
      <c r="D5" s="67"/>
      <c r="E5" s="67"/>
      <c r="F5" s="67"/>
      <c r="G5" s="67"/>
      <c r="H5" s="73"/>
      <c r="I5" s="73"/>
      <c r="J5" s="25"/>
      <c r="K5" s="54"/>
      <c r="L5" s="54"/>
    </row>
    <row r="6" spans="1:12" ht="67.5" customHeight="1" x14ac:dyDescent="0.25">
      <c r="A6" s="132" t="s">
        <v>2</v>
      </c>
      <c r="B6" s="119" t="s">
        <v>9</v>
      </c>
      <c r="C6" s="135" t="s">
        <v>10</v>
      </c>
      <c r="D6" s="136"/>
      <c r="E6" s="136"/>
      <c r="F6" s="137"/>
      <c r="G6" s="119" t="s">
        <v>8</v>
      </c>
      <c r="H6" s="138" t="s">
        <v>11</v>
      </c>
      <c r="I6" s="139"/>
      <c r="J6" s="119" t="s">
        <v>12</v>
      </c>
      <c r="K6" s="119" t="s">
        <v>13</v>
      </c>
      <c r="L6" s="119" t="s">
        <v>14</v>
      </c>
    </row>
    <row r="7" spans="1:12" x14ac:dyDescent="0.25">
      <c r="A7" s="133"/>
      <c r="B7" s="119"/>
      <c r="C7" s="119" t="s">
        <v>3</v>
      </c>
      <c r="D7" s="119" t="s">
        <v>4</v>
      </c>
      <c r="E7" s="119" t="s">
        <v>5</v>
      </c>
      <c r="F7" s="119"/>
      <c r="G7" s="119"/>
      <c r="H7" s="140"/>
      <c r="I7" s="141"/>
      <c r="J7" s="119"/>
      <c r="K7" s="119"/>
      <c r="L7" s="119"/>
    </row>
    <row r="8" spans="1:12" ht="75.75" customHeight="1" x14ac:dyDescent="0.25">
      <c r="A8" s="134"/>
      <c r="B8" s="119"/>
      <c r="C8" s="119"/>
      <c r="D8" s="119"/>
      <c r="E8" s="66" t="s">
        <v>55</v>
      </c>
      <c r="F8" s="66" t="s">
        <v>56</v>
      </c>
      <c r="G8" s="119"/>
      <c r="H8" s="74" t="s">
        <v>55</v>
      </c>
      <c r="I8" s="74" t="s">
        <v>56</v>
      </c>
      <c r="J8" s="119"/>
      <c r="K8" s="119"/>
      <c r="L8" s="119"/>
    </row>
    <row r="9" spans="1:12" x14ac:dyDescent="0.25">
      <c r="A9" s="48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75">
        <v>8</v>
      </c>
      <c r="I9" s="75">
        <v>9</v>
      </c>
      <c r="J9" s="55">
        <v>10</v>
      </c>
      <c r="K9" s="55">
        <v>11</v>
      </c>
      <c r="L9" s="55">
        <v>12</v>
      </c>
    </row>
    <row r="10" spans="1:12" x14ac:dyDescent="0.25">
      <c r="A10" s="116" t="s">
        <v>48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8"/>
    </row>
    <row r="11" spans="1:12" ht="38.25" customHeight="1" x14ac:dyDescent="0.25">
      <c r="A11" s="116" t="s">
        <v>49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12" ht="38.25" customHeight="1" x14ac:dyDescent="0.25">
      <c r="A12" s="116" t="s">
        <v>20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8"/>
    </row>
    <row r="13" spans="1:12" ht="21" customHeight="1" x14ac:dyDescent="0.25">
      <c r="A13" s="120" t="s">
        <v>50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2"/>
    </row>
    <row r="14" spans="1:12" ht="47.25" x14ac:dyDescent="0.25">
      <c r="A14" s="41" t="s">
        <v>21</v>
      </c>
      <c r="B14" s="32" t="s">
        <v>51</v>
      </c>
      <c r="C14" s="4" t="s">
        <v>1</v>
      </c>
      <c r="D14" s="4" t="s">
        <v>1</v>
      </c>
      <c r="E14" s="10" t="s">
        <v>1</v>
      </c>
      <c r="F14" s="10" t="s">
        <v>1</v>
      </c>
      <c r="G14" s="23" t="s">
        <v>1</v>
      </c>
      <c r="H14" s="76">
        <f>SUM(H15:H16)</f>
        <v>2767345.6</v>
      </c>
      <c r="I14" s="76">
        <f>SUM(I15:I16)</f>
        <v>2767345.6</v>
      </c>
      <c r="J14" s="23" t="s">
        <v>1</v>
      </c>
      <c r="K14" s="23" t="s">
        <v>1</v>
      </c>
      <c r="L14" s="30" t="s">
        <v>45</v>
      </c>
    </row>
    <row r="15" spans="1:12" ht="111" customHeight="1" x14ac:dyDescent="0.25">
      <c r="A15" s="41" t="s">
        <v>111</v>
      </c>
      <c r="B15" s="6" t="s">
        <v>52</v>
      </c>
      <c r="C15" s="32" t="s">
        <v>53</v>
      </c>
      <c r="D15" s="4" t="s">
        <v>54</v>
      </c>
      <c r="E15" s="23">
        <v>2</v>
      </c>
      <c r="F15" s="23">
        <v>2</v>
      </c>
      <c r="G15" s="7">
        <f>F15/E15</f>
        <v>1</v>
      </c>
      <c r="H15" s="77">
        <v>2727345.6</v>
      </c>
      <c r="I15" s="76">
        <v>2727345.6</v>
      </c>
      <c r="J15" s="7">
        <f t="shared" ref="J15:J16" si="0">I15/H15</f>
        <v>1</v>
      </c>
      <c r="K15" s="7">
        <f>G15/J15</f>
        <v>1</v>
      </c>
      <c r="L15" s="30" t="s">
        <v>45</v>
      </c>
    </row>
    <row r="16" spans="1:12" ht="31.5" x14ac:dyDescent="0.25">
      <c r="A16" s="41" t="s">
        <v>135</v>
      </c>
      <c r="B16" s="40" t="s">
        <v>57</v>
      </c>
      <c r="C16" s="6" t="s">
        <v>58</v>
      </c>
      <c r="D16" s="4" t="s">
        <v>0</v>
      </c>
      <c r="E16" s="29">
        <v>1</v>
      </c>
      <c r="F16" s="29">
        <v>1</v>
      </c>
      <c r="G16" s="7">
        <f>F16/E16</f>
        <v>1</v>
      </c>
      <c r="H16" s="78">
        <v>40000</v>
      </c>
      <c r="I16" s="78">
        <v>40000</v>
      </c>
      <c r="J16" s="7">
        <f t="shared" si="0"/>
        <v>1</v>
      </c>
      <c r="K16" s="7">
        <f>G16/J16</f>
        <v>1</v>
      </c>
      <c r="L16" s="30" t="s">
        <v>45</v>
      </c>
    </row>
    <row r="17" spans="1:14" s="61" customFormat="1" ht="27" customHeight="1" x14ac:dyDescent="0.25">
      <c r="A17" s="41" t="s">
        <v>136</v>
      </c>
      <c r="B17" s="56" t="s">
        <v>33</v>
      </c>
      <c r="C17" s="31"/>
      <c r="D17" s="11"/>
      <c r="E17" s="28"/>
      <c r="F17" s="28"/>
      <c r="G17" s="12">
        <f>(G15+G16)/2</f>
        <v>1</v>
      </c>
      <c r="H17" s="79">
        <f>SUM(H15:H16)</f>
        <v>2767345.6</v>
      </c>
      <c r="I17" s="79">
        <f>SUM(I15:I16)</f>
        <v>2767345.6</v>
      </c>
      <c r="J17" s="23" t="s">
        <v>1</v>
      </c>
      <c r="K17" s="23" t="s">
        <v>1</v>
      </c>
      <c r="L17" s="44">
        <f>(K15+K16)/2*100</f>
        <v>100</v>
      </c>
    </row>
    <row r="18" spans="1:14" ht="19.5" customHeight="1" x14ac:dyDescent="0.25">
      <c r="A18" s="102" t="s">
        <v>59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4"/>
    </row>
    <row r="19" spans="1:14" ht="47.25" x14ac:dyDescent="0.25">
      <c r="A19" s="41" t="s">
        <v>22</v>
      </c>
      <c r="B19" s="6" t="s">
        <v>60</v>
      </c>
      <c r="C19" s="4" t="s">
        <v>1</v>
      </c>
      <c r="D19" s="4" t="s">
        <v>1</v>
      </c>
      <c r="E19" s="4" t="s">
        <v>1</v>
      </c>
      <c r="F19" s="4" t="s">
        <v>1</v>
      </c>
      <c r="G19" s="7" t="s">
        <v>1</v>
      </c>
      <c r="H19" s="78">
        <f>SUM(H20:H27)</f>
        <v>11105529.540000001</v>
      </c>
      <c r="I19" s="78">
        <f>SUM(I20:I27)</f>
        <v>11063942.639999999</v>
      </c>
      <c r="J19" s="23" t="s">
        <v>1</v>
      </c>
      <c r="K19" s="7" t="s">
        <v>1</v>
      </c>
      <c r="L19" s="30" t="s">
        <v>45</v>
      </c>
    </row>
    <row r="20" spans="1:14" ht="63" x14ac:dyDescent="0.25">
      <c r="A20" s="41" t="s">
        <v>137</v>
      </c>
      <c r="B20" s="64" t="s">
        <v>61</v>
      </c>
      <c r="C20" s="6" t="s">
        <v>62</v>
      </c>
      <c r="D20" s="4" t="s">
        <v>34</v>
      </c>
      <c r="E20" s="4">
        <v>100</v>
      </c>
      <c r="F20" s="4">
        <v>100</v>
      </c>
      <c r="G20" s="7">
        <f t="shared" ref="G20:G25" si="1">F20/E20</f>
        <v>1</v>
      </c>
      <c r="H20" s="80">
        <v>2362306.59</v>
      </c>
      <c r="I20" s="78">
        <v>2362306.59</v>
      </c>
      <c r="J20" s="23">
        <f t="shared" ref="J20:J22" si="2">I20/H20</f>
        <v>1</v>
      </c>
      <c r="K20" s="7">
        <f t="shared" ref="K20:K24" si="3">G20/J20</f>
        <v>1</v>
      </c>
      <c r="L20" s="30" t="s">
        <v>45</v>
      </c>
    </row>
    <row r="21" spans="1:14" ht="110.25" x14ac:dyDescent="0.25">
      <c r="A21" s="41" t="s">
        <v>138</v>
      </c>
      <c r="B21" s="64" t="s">
        <v>63</v>
      </c>
      <c r="C21" s="6" t="s">
        <v>64</v>
      </c>
      <c r="D21" s="4" t="s">
        <v>34</v>
      </c>
      <c r="E21" s="4">
        <v>100</v>
      </c>
      <c r="F21" s="4">
        <v>100</v>
      </c>
      <c r="G21" s="7">
        <f t="shared" si="1"/>
        <v>1</v>
      </c>
      <c r="H21" s="80">
        <v>4758585.76</v>
      </c>
      <c r="I21" s="78">
        <v>4758585.76</v>
      </c>
      <c r="J21" s="23">
        <f t="shared" si="2"/>
        <v>1</v>
      </c>
      <c r="K21" s="7">
        <f t="shared" si="3"/>
        <v>1</v>
      </c>
      <c r="L21" s="30" t="s">
        <v>45</v>
      </c>
    </row>
    <row r="22" spans="1:14" ht="94.5" x14ac:dyDescent="0.25">
      <c r="A22" s="41" t="s">
        <v>139</v>
      </c>
      <c r="B22" s="64" t="s">
        <v>29</v>
      </c>
      <c r="C22" s="6" t="s">
        <v>31</v>
      </c>
      <c r="D22" s="4" t="s">
        <v>34</v>
      </c>
      <c r="E22" s="4">
        <v>100</v>
      </c>
      <c r="F22" s="4">
        <v>100</v>
      </c>
      <c r="G22" s="7">
        <f t="shared" si="1"/>
        <v>1</v>
      </c>
      <c r="H22" s="78">
        <v>969854.91999999993</v>
      </c>
      <c r="I22" s="78">
        <v>969854.92</v>
      </c>
      <c r="J22" s="7">
        <f t="shared" si="2"/>
        <v>1.0000000000000002</v>
      </c>
      <c r="K22" s="7">
        <f t="shared" si="3"/>
        <v>0.99999999999999978</v>
      </c>
      <c r="L22" s="30" t="s">
        <v>45</v>
      </c>
    </row>
    <row r="23" spans="1:14" ht="47.25" x14ac:dyDescent="0.25">
      <c r="A23" s="41" t="s">
        <v>140</v>
      </c>
      <c r="B23" s="6" t="s">
        <v>65</v>
      </c>
      <c r="C23" s="6" t="s">
        <v>66</v>
      </c>
      <c r="D23" s="4" t="s">
        <v>0</v>
      </c>
      <c r="E23" s="4">
        <v>5</v>
      </c>
      <c r="F23" s="4">
        <v>5</v>
      </c>
      <c r="G23" s="7">
        <f t="shared" si="1"/>
        <v>1</v>
      </c>
      <c r="H23" s="80">
        <v>1532017.14</v>
      </c>
      <c r="I23" s="78">
        <v>1532017.14</v>
      </c>
      <c r="J23" s="23">
        <f t="shared" ref="J23:J27" si="4">I23/H23</f>
        <v>1</v>
      </c>
      <c r="K23" s="7">
        <f t="shared" si="3"/>
        <v>1</v>
      </c>
      <c r="L23" s="30" t="s">
        <v>45</v>
      </c>
    </row>
    <row r="24" spans="1:14" ht="63" x14ac:dyDescent="0.25">
      <c r="A24" s="41" t="s">
        <v>141</v>
      </c>
      <c r="B24" s="6" t="s">
        <v>67</v>
      </c>
      <c r="C24" s="6" t="s">
        <v>68</v>
      </c>
      <c r="D24" s="4" t="s">
        <v>69</v>
      </c>
      <c r="E24" s="4">
        <v>1120</v>
      </c>
      <c r="F24" s="4">
        <v>1120</v>
      </c>
      <c r="G24" s="7">
        <f t="shared" si="1"/>
        <v>1</v>
      </c>
      <c r="H24" s="80">
        <v>1143856.3999999999</v>
      </c>
      <c r="I24" s="78">
        <v>1143856.3999999999</v>
      </c>
      <c r="J24" s="23">
        <f t="shared" si="4"/>
        <v>1</v>
      </c>
      <c r="K24" s="7">
        <f t="shared" si="3"/>
        <v>1</v>
      </c>
      <c r="L24" s="30" t="s">
        <v>45</v>
      </c>
    </row>
    <row r="25" spans="1:14" ht="63" x14ac:dyDescent="0.25">
      <c r="A25" s="41" t="s">
        <v>142</v>
      </c>
      <c r="B25" s="64" t="s">
        <v>70</v>
      </c>
      <c r="C25" s="6" t="s">
        <v>71</v>
      </c>
      <c r="D25" s="4" t="s">
        <v>69</v>
      </c>
      <c r="E25" s="4">
        <v>450</v>
      </c>
      <c r="F25" s="4">
        <v>450</v>
      </c>
      <c r="G25" s="7">
        <f t="shared" si="1"/>
        <v>1</v>
      </c>
      <c r="H25" s="80">
        <v>194700.88999999998</v>
      </c>
      <c r="I25" s="78">
        <v>157966.25</v>
      </c>
      <c r="J25" s="23">
        <f t="shared" si="4"/>
        <v>0.81132782700685147</v>
      </c>
      <c r="K25" s="7">
        <v>1</v>
      </c>
      <c r="L25" s="30" t="s">
        <v>45</v>
      </c>
    </row>
    <row r="26" spans="1:14" ht="66.75" customHeight="1" x14ac:dyDescent="0.25">
      <c r="A26" s="41" t="s">
        <v>143</v>
      </c>
      <c r="B26" s="64" t="s">
        <v>72</v>
      </c>
      <c r="C26" s="6" t="s">
        <v>71</v>
      </c>
      <c r="D26" s="4" t="s">
        <v>69</v>
      </c>
      <c r="E26" s="4">
        <v>450</v>
      </c>
      <c r="F26" s="4">
        <v>500</v>
      </c>
      <c r="G26" s="7">
        <v>1</v>
      </c>
      <c r="H26" s="80">
        <v>72103.92</v>
      </c>
      <c r="I26" s="78">
        <v>69677.789999999994</v>
      </c>
      <c r="J26" s="23">
        <f t="shared" si="4"/>
        <v>0.96635231482560169</v>
      </c>
      <c r="K26" s="7">
        <v>1</v>
      </c>
      <c r="L26" s="30" t="s">
        <v>45</v>
      </c>
    </row>
    <row r="27" spans="1:14" ht="81" customHeight="1" x14ac:dyDescent="0.25">
      <c r="A27" s="41" t="s">
        <v>144</v>
      </c>
      <c r="B27" s="64" t="s">
        <v>73</v>
      </c>
      <c r="C27" s="6" t="s">
        <v>71</v>
      </c>
      <c r="D27" s="4" t="s">
        <v>69</v>
      </c>
      <c r="E27" s="4">
        <v>450</v>
      </c>
      <c r="F27" s="4">
        <v>500</v>
      </c>
      <c r="G27" s="7">
        <v>1</v>
      </c>
      <c r="H27" s="80">
        <v>72103.92</v>
      </c>
      <c r="I27" s="78">
        <v>69677.789999999994</v>
      </c>
      <c r="J27" s="23">
        <f t="shared" si="4"/>
        <v>0.96635231482560169</v>
      </c>
      <c r="K27" s="7">
        <v>1</v>
      </c>
      <c r="L27" s="30" t="s">
        <v>45</v>
      </c>
    </row>
    <row r="28" spans="1:14" s="61" customFormat="1" x14ac:dyDescent="0.25">
      <c r="A28" s="49"/>
      <c r="B28" s="52" t="s">
        <v>32</v>
      </c>
      <c r="C28" s="51"/>
      <c r="D28" s="11"/>
      <c r="E28" s="11"/>
      <c r="F28" s="11"/>
      <c r="G28" s="12">
        <f>SUM(G20:G27)/8</f>
        <v>1</v>
      </c>
      <c r="H28" s="81">
        <f>SUM(H20:H27)</f>
        <v>11105529.540000001</v>
      </c>
      <c r="I28" s="81">
        <f>SUM(I20:I27)</f>
        <v>11063942.639999999</v>
      </c>
      <c r="J28" s="4" t="s">
        <v>1</v>
      </c>
      <c r="K28" s="4" t="s">
        <v>1</v>
      </c>
      <c r="L28" s="44">
        <f>SUM(K20:K27)/8*100</f>
        <v>100</v>
      </c>
    </row>
    <row r="29" spans="1:14" x14ac:dyDescent="0.25">
      <c r="A29" s="3"/>
      <c r="B29" s="115" t="s">
        <v>23</v>
      </c>
      <c r="C29" s="115"/>
      <c r="D29" s="11" t="s">
        <v>24</v>
      </c>
      <c r="E29" s="11" t="s">
        <v>1</v>
      </c>
      <c r="F29" s="11" t="s">
        <v>1</v>
      </c>
      <c r="G29" s="11" t="s">
        <v>1</v>
      </c>
      <c r="H29" s="82">
        <f>H19+H14</f>
        <v>13872875.140000001</v>
      </c>
      <c r="I29" s="82">
        <f>I19+I14</f>
        <v>13831288.239999998</v>
      </c>
      <c r="J29" s="23" t="s">
        <v>1</v>
      </c>
      <c r="K29" s="7" t="s">
        <v>1</v>
      </c>
      <c r="L29" s="12">
        <f>(L17+L28)/2</f>
        <v>100</v>
      </c>
    </row>
    <row r="30" spans="1:14" x14ac:dyDescent="0.25">
      <c r="A30" s="102" t="s">
        <v>74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4"/>
    </row>
    <row r="31" spans="1:14" s="61" customFormat="1" x14ac:dyDescent="0.25">
      <c r="A31" s="101" t="s">
        <v>75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</row>
    <row r="32" spans="1:14" s="61" customFormat="1" ht="15.75" customHeight="1" x14ac:dyDescent="0.25">
      <c r="A32" s="124" t="s">
        <v>76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6"/>
      <c r="N32" s="62"/>
    </row>
    <row r="33" spans="1:15" ht="31.5" x14ac:dyDescent="0.25">
      <c r="A33" s="41" t="s">
        <v>21</v>
      </c>
      <c r="B33" s="6" t="s">
        <v>77</v>
      </c>
      <c r="C33" s="4" t="s">
        <v>1</v>
      </c>
      <c r="D33" s="4" t="s">
        <v>1</v>
      </c>
      <c r="E33" s="4" t="s">
        <v>1</v>
      </c>
      <c r="F33" s="4" t="s">
        <v>1</v>
      </c>
      <c r="G33" s="4" t="s">
        <v>1</v>
      </c>
      <c r="H33" s="76">
        <f>SUM(H34:H34)</f>
        <v>8329705.25</v>
      </c>
      <c r="I33" s="76">
        <f>SUM(I34:I34)</f>
        <v>8302804.7599999998</v>
      </c>
      <c r="J33" s="4" t="s">
        <v>1</v>
      </c>
      <c r="K33" s="4" t="s">
        <v>1</v>
      </c>
      <c r="L33" s="4" t="s">
        <v>1</v>
      </c>
    </row>
    <row r="34" spans="1:15" ht="47.25" x14ac:dyDescent="0.25">
      <c r="A34" s="41" t="s">
        <v>145</v>
      </c>
      <c r="B34" s="6" t="s">
        <v>42</v>
      </c>
      <c r="C34" s="6" t="s">
        <v>78</v>
      </c>
      <c r="D34" s="4" t="s">
        <v>36</v>
      </c>
      <c r="E34" s="4">
        <v>99</v>
      </c>
      <c r="F34" s="4">
        <v>100</v>
      </c>
      <c r="G34" s="7">
        <f>F34/E34</f>
        <v>1.0101010101010102</v>
      </c>
      <c r="H34" s="77">
        <v>8329705.25</v>
      </c>
      <c r="I34" s="76">
        <v>8302804.7599999998</v>
      </c>
      <c r="J34" s="23">
        <f>I34/H34</f>
        <v>0.9967705351879047</v>
      </c>
      <c r="K34" s="7">
        <f>G34/J34</f>
        <v>1.013373664692639</v>
      </c>
      <c r="L34" s="30" t="s">
        <v>45</v>
      </c>
      <c r="O34" s="63"/>
    </row>
    <row r="35" spans="1:15" s="61" customFormat="1" ht="15.75" customHeight="1" x14ac:dyDescent="0.25">
      <c r="A35" s="49"/>
      <c r="B35" s="31" t="s">
        <v>33</v>
      </c>
      <c r="C35" s="31"/>
      <c r="D35" s="11"/>
      <c r="E35" s="28"/>
      <c r="F35" s="28"/>
      <c r="G35" s="43">
        <f>(G34)/1</f>
        <v>1.0101010101010102</v>
      </c>
      <c r="H35" s="83">
        <f>H33</f>
        <v>8329705.25</v>
      </c>
      <c r="I35" s="83">
        <f>I33</f>
        <v>8302804.7599999998</v>
      </c>
      <c r="J35" s="4" t="s">
        <v>1</v>
      </c>
      <c r="K35" s="4" t="s">
        <v>1</v>
      </c>
      <c r="L35" s="44">
        <v>100</v>
      </c>
    </row>
    <row r="36" spans="1:15" s="61" customFormat="1" ht="19.5" customHeight="1" x14ac:dyDescent="0.25">
      <c r="A36" s="14"/>
      <c r="B36" s="100" t="s">
        <v>25</v>
      </c>
      <c r="C36" s="100"/>
      <c r="D36" s="68" t="s">
        <v>7</v>
      </c>
      <c r="E36" s="68" t="s">
        <v>1</v>
      </c>
      <c r="F36" s="68" t="s">
        <v>1</v>
      </c>
      <c r="G36" s="68" t="s">
        <v>1</v>
      </c>
      <c r="H36" s="83">
        <f>H35</f>
        <v>8329705.25</v>
      </c>
      <c r="I36" s="83">
        <f>I35</f>
        <v>8302804.7599999998</v>
      </c>
      <c r="J36" s="15" t="s">
        <v>1</v>
      </c>
      <c r="K36" s="48" t="s">
        <v>1</v>
      </c>
      <c r="L36" s="45">
        <f>L35</f>
        <v>100</v>
      </c>
    </row>
    <row r="37" spans="1:15" ht="24" customHeight="1" x14ac:dyDescent="0.25">
      <c r="A37" s="101" t="s">
        <v>79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</row>
    <row r="38" spans="1:15" ht="24" customHeight="1" x14ac:dyDescent="0.25">
      <c r="A38" s="102" t="s">
        <v>80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4"/>
    </row>
    <row r="39" spans="1:15" ht="18" customHeight="1" x14ac:dyDescent="0.25">
      <c r="A39" s="101" t="s">
        <v>81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</row>
    <row r="40" spans="1:15" ht="78.75" x14ac:dyDescent="0.25">
      <c r="A40" s="41" t="s">
        <v>21</v>
      </c>
      <c r="B40" s="16" t="s">
        <v>82</v>
      </c>
      <c r="C40" s="16"/>
      <c r="D40" s="41"/>
      <c r="E40" s="42"/>
      <c r="F40" s="42"/>
      <c r="G40" s="26"/>
      <c r="H40" s="78">
        <v>44516072.32</v>
      </c>
      <c r="I40" s="84">
        <v>44383851.75</v>
      </c>
      <c r="J40" s="26">
        <f>I40/H40</f>
        <v>0.99702982399144413</v>
      </c>
      <c r="K40" s="142"/>
      <c r="L40" s="143">
        <v>90.58</v>
      </c>
    </row>
    <row r="41" spans="1:15" s="61" customFormat="1" ht="21" customHeight="1" x14ac:dyDescent="0.25">
      <c r="A41" s="49"/>
      <c r="B41" s="100" t="s">
        <v>27</v>
      </c>
      <c r="C41" s="100"/>
      <c r="D41" s="68" t="s">
        <v>7</v>
      </c>
      <c r="E41" s="68" t="s">
        <v>1</v>
      </c>
      <c r="F41" s="68" t="s">
        <v>1</v>
      </c>
      <c r="G41" s="68" t="s">
        <v>1</v>
      </c>
      <c r="H41" s="83">
        <f>H40</f>
        <v>44516072.32</v>
      </c>
      <c r="I41" s="83">
        <f>I40</f>
        <v>44383851.75</v>
      </c>
      <c r="J41" s="18" t="s">
        <v>1</v>
      </c>
      <c r="K41" s="144" t="s">
        <v>1</v>
      </c>
      <c r="L41" s="145">
        <f>L40</f>
        <v>90.58</v>
      </c>
    </row>
    <row r="42" spans="1:15" x14ac:dyDescent="0.25">
      <c r="A42" s="101" t="s">
        <v>83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15" x14ac:dyDescent="0.25">
      <c r="A43" s="102" t="s">
        <v>84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4"/>
    </row>
    <row r="44" spans="1:15" ht="15.75" customHeight="1" x14ac:dyDescent="0.25">
      <c r="A44" s="101" t="s">
        <v>85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5" ht="47.25" x14ac:dyDescent="0.25">
      <c r="A45" s="41" t="s">
        <v>21</v>
      </c>
      <c r="B45" s="16" t="s">
        <v>86</v>
      </c>
      <c r="C45" s="34" t="s">
        <v>45</v>
      </c>
      <c r="D45" s="34" t="s">
        <v>45</v>
      </c>
      <c r="E45" s="34" t="s">
        <v>45</v>
      </c>
      <c r="F45" s="34" t="s">
        <v>45</v>
      </c>
      <c r="G45" s="34" t="s">
        <v>45</v>
      </c>
      <c r="H45" s="76">
        <f>SUM(H46:H49)</f>
        <v>102934</v>
      </c>
      <c r="I45" s="76">
        <f>SUM(I46:I49)</f>
        <v>102934</v>
      </c>
      <c r="J45" s="33" t="s">
        <v>45</v>
      </c>
      <c r="K45" s="33" t="s">
        <v>45</v>
      </c>
      <c r="L45" s="33" t="s">
        <v>45</v>
      </c>
    </row>
    <row r="46" spans="1:15" ht="63" x14ac:dyDescent="0.25">
      <c r="A46" s="41" t="s">
        <v>145</v>
      </c>
      <c r="B46" s="24" t="s">
        <v>87</v>
      </c>
      <c r="C46" s="65" t="s">
        <v>91</v>
      </c>
      <c r="D46" s="4" t="s">
        <v>95</v>
      </c>
      <c r="E46" s="4">
        <v>4</v>
      </c>
      <c r="F46" s="4">
        <v>4</v>
      </c>
      <c r="G46" s="26">
        <f>F46/E46</f>
        <v>1</v>
      </c>
      <c r="H46" s="76">
        <v>28000</v>
      </c>
      <c r="I46" s="84">
        <v>28000</v>
      </c>
      <c r="J46" s="26">
        <f t="shared" ref="J46:J49" si="5">I46/H46</f>
        <v>1</v>
      </c>
      <c r="K46" s="7">
        <f t="shared" ref="K46:K49" si="6">G46/J46</f>
        <v>1</v>
      </c>
      <c r="L46" s="33" t="s">
        <v>45</v>
      </c>
    </row>
    <row r="47" spans="1:15" ht="94.5" x14ac:dyDescent="0.25">
      <c r="A47" s="41" t="s">
        <v>111</v>
      </c>
      <c r="B47" s="24" t="s">
        <v>88</v>
      </c>
      <c r="C47" s="65" t="s">
        <v>92</v>
      </c>
      <c r="D47" s="4" t="s">
        <v>34</v>
      </c>
      <c r="E47" s="4">
        <v>49</v>
      </c>
      <c r="F47" s="4">
        <v>49</v>
      </c>
      <c r="G47" s="26">
        <f t="shared" ref="G47:G48" si="7">F47/E47</f>
        <v>1</v>
      </c>
      <c r="H47" s="76">
        <v>49934</v>
      </c>
      <c r="I47" s="84">
        <v>49934</v>
      </c>
      <c r="J47" s="26">
        <f t="shared" si="5"/>
        <v>1</v>
      </c>
      <c r="K47" s="7">
        <f t="shared" si="6"/>
        <v>1</v>
      </c>
      <c r="L47" s="33" t="s">
        <v>45</v>
      </c>
    </row>
    <row r="48" spans="1:15" ht="63" x14ac:dyDescent="0.25">
      <c r="A48" s="41" t="s">
        <v>135</v>
      </c>
      <c r="B48" s="24" t="s">
        <v>89</v>
      </c>
      <c r="C48" s="65" t="s">
        <v>93</v>
      </c>
      <c r="D48" s="4" t="s">
        <v>34</v>
      </c>
      <c r="E48" s="4">
        <v>68</v>
      </c>
      <c r="F48" s="4">
        <v>68</v>
      </c>
      <c r="G48" s="26">
        <f t="shared" si="7"/>
        <v>1</v>
      </c>
      <c r="H48" s="76">
        <v>20000</v>
      </c>
      <c r="I48" s="84">
        <v>20000</v>
      </c>
      <c r="J48" s="26">
        <f t="shared" si="5"/>
        <v>1</v>
      </c>
      <c r="K48" s="7">
        <f t="shared" si="6"/>
        <v>1</v>
      </c>
      <c r="L48" s="33" t="s">
        <v>45</v>
      </c>
    </row>
    <row r="49" spans="1:12" ht="110.25" x14ac:dyDescent="0.25">
      <c r="A49" s="41" t="s">
        <v>136</v>
      </c>
      <c r="B49" s="24" t="s">
        <v>90</v>
      </c>
      <c r="C49" s="65" t="s">
        <v>94</v>
      </c>
      <c r="D49" s="4" t="s">
        <v>34</v>
      </c>
      <c r="E49" s="4">
        <v>100</v>
      </c>
      <c r="F49" s="4">
        <v>100</v>
      </c>
      <c r="G49" s="26">
        <f>F49/E49</f>
        <v>1</v>
      </c>
      <c r="H49" s="76">
        <v>5000</v>
      </c>
      <c r="I49" s="84">
        <v>5000</v>
      </c>
      <c r="J49" s="26">
        <f t="shared" si="5"/>
        <v>1</v>
      </c>
      <c r="K49" s="7">
        <f t="shared" si="6"/>
        <v>1</v>
      </c>
      <c r="L49" s="33" t="s">
        <v>45</v>
      </c>
    </row>
    <row r="50" spans="1:12" s="61" customFormat="1" x14ac:dyDescent="0.25">
      <c r="A50" s="14"/>
      <c r="B50" s="51" t="s">
        <v>33</v>
      </c>
      <c r="C50" s="17"/>
      <c r="D50" s="37"/>
      <c r="E50" s="38"/>
      <c r="F50" s="38"/>
      <c r="G50" s="38">
        <f>SUM(G46:G49)/4</f>
        <v>1</v>
      </c>
      <c r="H50" s="85">
        <f>H45</f>
        <v>102934</v>
      </c>
      <c r="I50" s="85">
        <f>I45</f>
        <v>102934</v>
      </c>
      <c r="J50" s="18" t="s">
        <v>45</v>
      </c>
      <c r="K50" s="18" t="s">
        <v>1</v>
      </c>
      <c r="L50" s="13">
        <v>100</v>
      </c>
    </row>
    <row r="51" spans="1:12" s="61" customFormat="1" x14ac:dyDescent="0.25">
      <c r="A51" s="49"/>
      <c r="B51" s="100" t="s">
        <v>28</v>
      </c>
      <c r="C51" s="100"/>
      <c r="D51" s="19" t="s">
        <v>7</v>
      </c>
      <c r="E51" s="19" t="s">
        <v>1</v>
      </c>
      <c r="F51" s="19" t="s">
        <v>1</v>
      </c>
      <c r="G51" s="19" t="s">
        <v>1</v>
      </c>
      <c r="H51" s="83">
        <f>H50</f>
        <v>102934</v>
      </c>
      <c r="I51" s="83">
        <f>I50</f>
        <v>102934</v>
      </c>
      <c r="J51" s="18" t="s">
        <v>45</v>
      </c>
      <c r="K51" s="18" t="s">
        <v>1</v>
      </c>
      <c r="L51" s="13">
        <f>L50</f>
        <v>100</v>
      </c>
    </row>
    <row r="52" spans="1:12" x14ac:dyDescent="0.25">
      <c r="A52" s="130" t="s">
        <v>96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</row>
    <row r="53" spans="1:12" x14ac:dyDescent="0.25">
      <c r="A53" s="105" t="s">
        <v>97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7"/>
    </row>
    <row r="54" spans="1:12" ht="34.5" customHeight="1" x14ac:dyDescent="0.25">
      <c r="A54" s="131" t="s">
        <v>98</v>
      </c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</row>
    <row r="55" spans="1:12" ht="63" x14ac:dyDescent="0.25">
      <c r="A55" s="41" t="s">
        <v>21</v>
      </c>
      <c r="B55" s="20" t="s">
        <v>99</v>
      </c>
      <c r="C55" s="34" t="s">
        <v>45</v>
      </c>
      <c r="D55" s="34" t="s">
        <v>45</v>
      </c>
      <c r="E55" s="34" t="s">
        <v>45</v>
      </c>
      <c r="F55" s="34" t="s">
        <v>45</v>
      </c>
      <c r="G55" s="34" t="s">
        <v>45</v>
      </c>
      <c r="H55" s="76">
        <f>SUM(H56)</f>
        <v>487670</v>
      </c>
      <c r="I55" s="76">
        <f>SUM(I56:I59)</f>
        <v>1463010</v>
      </c>
      <c r="J55" s="33" t="s">
        <v>45</v>
      </c>
      <c r="K55" s="33" t="s">
        <v>45</v>
      </c>
      <c r="L55" s="33" t="s">
        <v>45</v>
      </c>
    </row>
    <row r="56" spans="1:12" ht="120.75" customHeight="1" x14ac:dyDescent="0.25">
      <c r="A56" s="41" t="s">
        <v>145</v>
      </c>
      <c r="B56" s="20" t="s">
        <v>37</v>
      </c>
      <c r="C56" s="35" t="s">
        <v>100</v>
      </c>
      <c r="D56" s="27" t="s">
        <v>0</v>
      </c>
      <c r="E56" s="27">
        <v>5</v>
      </c>
      <c r="F56" s="27">
        <v>2</v>
      </c>
      <c r="G56" s="26">
        <f>F56/E56</f>
        <v>0.4</v>
      </c>
      <c r="H56" s="78">
        <v>487670</v>
      </c>
      <c r="I56" s="78">
        <v>487670</v>
      </c>
      <c r="J56" s="26">
        <f>I56/H56</f>
        <v>1</v>
      </c>
      <c r="K56" s="26">
        <f>G56/J56</f>
        <v>0.4</v>
      </c>
      <c r="L56" s="5" t="s">
        <v>45</v>
      </c>
    </row>
    <row r="57" spans="1:12" s="61" customFormat="1" x14ac:dyDescent="0.25">
      <c r="A57" s="14"/>
      <c r="B57" s="51" t="s">
        <v>38</v>
      </c>
      <c r="C57" s="17"/>
      <c r="D57" s="37"/>
      <c r="E57" s="38"/>
      <c r="F57" s="38"/>
      <c r="G57" s="38">
        <f>(G56)/1</f>
        <v>0.4</v>
      </c>
      <c r="H57" s="85">
        <f>H56</f>
        <v>487670</v>
      </c>
      <c r="I57" s="85">
        <f>I56</f>
        <v>487670</v>
      </c>
      <c r="J57" s="18" t="s">
        <v>45</v>
      </c>
      <c r="K57" s="18" t="s">
        <v>1</v>
      </c>
      <c r="L57" s="13">
        <f>K56*100</f>
        <v>40</v>
      </c>
    </row>
    <row r="58" spans="1:12" s="61" customFormat="1" x14ac:dyDescent="0.25">
      <c r="A58" s="49"/>
      <c r="B58" s="100" t="s">
        <v>39</v>
      </c>
      <c r="C58" s="100"/>
      <c r="D58" s="19" t="s">
        <v>7</v>
      </c>
      <c r="E58" s="19" t="s">
        <v>1</v>
      </c>
      <c r="F58" s="19" t="s">
        <v>1</v>
      </c>
      <c r="G58" s="19" t="s">
        <v>1</v>
      </c>
      <c r="H58" s="83">
        <f>H56</f>
        <v>487670</v>
      </c>
      <c r="I58" s="83">
        <f>I56</f>
        <v>487670</v>
      </c>
      <c r="J58" s="18" t="s">
        <v>45</v>
      </c>
      <c r="K58" s="18" t="s">
        <v>1</v>
      </c>
      <c r="L58" s="13">
        <f>L57</f>
        <v>40</v>
      </c>
    </row>
    <row r="59" spans="1:12" ht="37.5" customHeight="1" x14ac:dyDescent="0.25">
      <c r="A59" s="123" t="s">
        <v>101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</row>
    <row r="60" spans="1:12" ht="37.5" customHeight="1" x14ac:dyDescent="0.25">
      <c r="A60" s="127" t="s">
        <v>102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9"/>
    </row>
    <row r="61" spans="1:12" ht="40.5" customHeight="1" x14ac:dyDescent="0.25">
      <c r="A61" s="123" t="s">
        <v>103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</row>
    <row r="62" spans="1:12" ht="82.5" customHeight="1" x14ac:dyDescent="0.25">
      <c r="A62" s="41" t="s">
        <v>21</v>
      </c>
      <c r="B62" s="20" t="s">
        <v>104</v>
      </c>
      <c r="C62" s="34" t="s">
        <v>45</v>
      </c>
      <c r="D62" s="34" t="s">
        <v>45</v>
      </c>
      <c r="E62" s="34" t="s">
        <v>45</v>
      </c>
      <c r="F62" s="34" t="s">
        <v>45</v>
      </c>
      <c r="G62" s="34" t="s">
        <v>45</v>
      </c>
      <c r="H62" s="69">
        <f>H63</f>
        <v>282088.15999999997</v>
      </c>
      <c r="I62" s="69">
        <f>I63</f>
        <v>282088.15999999997</v>
      </c>
      <c r="J62" s="26" t="s">
        <v>1</v>
      </c>
      <c r="K62" s="34" t="s">
        <v>45</v>
      </c>
      <c r="L62" s="34" t="s">
        <v>45</v>
      </c>
    </row>
    <row r="63" spans="1:12" ht="87" customHeight="1" x14ac:dyDescent="0.25">
      <c r="A63" s="41" t="s">
        <v>146</v>
      </c>
      <c r="B63" s="20" t="s">
        <v>41</v>
      </c>
      <c r="C63" s="35" t="s">
        <v>105</v>
      </c>
      <c r="D63" s="27" t="s">
        <v>0</v>
      </c>
      <c r="E63" s="27">
        <v>2</v>
      </c>
      <c r="F63" s="27">
        <v>0</v>
      </c>
      <c r="G63" s="47">
        <f>F63/E63</f>
        <v>0</v>
      </c>
      <c r="H63" s="70">
        <v>282088.15999999997</v>
      </c>
      <c r="I63" s="71">
        <v>282088.15999999997</v>
      </c>
      <c r="J63" s="26">
        <f>I63/H63</f>
        <v>1</v>
      </c>
      <c r="K63" s="26">
        <f>G63/J63</f>
        <v>0</v>
      </c>
      <c r="L63" s="5" t="s">
        <v>45</v>
      </c>
    </row>
    <row r="64" spans="1:12" x14ac:dyDescent="0.25">
      <c r="A64" s="3"/>
      <c r="B64" s="51" t="s">
        <v>33</v>
      </c>
      <c r="C64" s="17"/>
      <c r="D64" s="37"/>
      <c r="E64" s="38"/>
      <c r="F64" s="38"/>
      <c r="G64" s="38">
        <f>G63</f>
        <v>0</v>
      </c>
      <c r="H64" s="85">
        <f>H62</f>
        <v>282088.15999999997</v>
      </c>
      <c r="I64" s="85">
        <f>I62</f>
        <v>282088.15999999997</v>
      </c>
      <c r="J64" s="26" t="s">
        <v>1</v>
      </c>
      <c r="K64" s="34" t="s">
        <v>45</v>
      </c>
      <c r="L64" s="13">
        <f>K63*100</f>
        <v>0</v>
      </c>
    </row>
    <row r="65" spans="1:15" x14ac:dyDescent="0.25">
      <c r="A65" s="102" t="s">
        <v>106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4"/>
    </row>
    <row r="66" spans="1:15" ht="31.5" x14ac:dyDescent="0.25">
      <c r="A66" s="41" t="s">
        <v>22</v>
      </c>
      <c r="B66" s="20" t="s">
        <v>107</v>
      </c>
      <c r="C66" s="34" t="s">
        <v>45</v>
      </c>
      <c r="D66" s="34" t="s">
        <v>45</v>
      </c>
      <c r="E66" s="34" t="s">
        <v>45</v>
      </c>
      <c r="F66" s="34" t="s">
        <v>45</v>
      </c>
      <c r="G66" s="34" t="s">
        <v>45</v>
      </c>
      <c r="H66" s="80">
        <f>H67+H68</f>
        <v>4673339.49</v>
      </c>
      <c r="I66" s="80">
        <f>I67+I68</f>
        <v>4673339.49</v>
      </c>
      <c r="J66" s="26" t="s">
        <v>1</v>
      </c>
      <c r="K66" s="34" t="s">
        <v>45</v>
      </c>
      <c r="L66" s="34" t="s">
        <v>45</v>
      </c>
    </row>
    <row r="67" spans="1:15" ht="63" x14ac:dyDescent="0.25">
      <c r="A67" s="41" t="s">
        <v>137</v>
      </c>
      <c r="B67" s="20" t="s">
        <v>108</v>
      </c>
      <c r="C67" s="35" t="s">
        <v>46</v>
      </c>
      <c r="D67" s="27" t="s">
        <v>40</v>
      </c>
      <c r="E67" s="27">
        <v>1</v>
      </c>
      <c r="F67" s="27">
        <v>6</v>
      </c>
      <c r="G67" s="39">
        <v>1</v>
      </c>
      <c r="H67" s="78">
        <v>3688027.89</v>
      </c>
      <c r="I67" s="86">
        <v>3688027.89</v>
      </c>
      <c r="J67" s="26">
        <f>I67/H67</f>
        <v>1</v>
      </c>
      <c r="K67" s="26">
        <f>G67/J67</f>
        <v>1</v>
      </c>
      <c r="L67" s="5" t="s">
        <v>45</v>
      </c>
    </row>
    <row r="68" spans="1:15" ht="78.75" x14ac:dyDescent="0.25">
      <c r="A68" s="41" t="s">
        <v>138</v>
      </c>
      <c r="B68" s="20" t="s">
        <v>109</v>
      </c>
      <c r="C68" s="35" t="s">
        <v>110</v>
      </c>
      <c r="D68" s="27" t="s">
        <v>0</v>
      </c>
      <c r="E68" s="27">
        <v>1</v>
      </c>
      <c r="F68" s="27">
        <v>1</v>
      </c>
      <c r="G68" s="39">
        <f>F68/E68</f>
        <v>1</v>
      </c>
      <c r="H68" s="78">
        <v>985311.6</v>
      </c>
      <c r="I68" s="86">
        <v>985311.6</v>
      </c>
      <c r="J68" s="26">
        <f>I68/H68</f>
        <v>1</v>
      </c>
      <c r="K68" s="26">
        <f>G68/J68</f>
        <v>1</v>
      </c>
      <c r="L68" s="5" t="s">
        <v>45</v>
      </c>
    </row>
    <row r="69" spans="1:15" s="61" customFormat="1" x14ac:dyDescent="0.25">
      <c r="A69" s="14"/>
      <c r="B69" s="51" t="s">
        <v>32</v>
      </c>
      <c r="C69" s="17"/>
      <c r="D69" s="37"/>
      <c r="E69" s="38"/>
      <c r="F69" s="38"/>
      <c r="G69" s="38">
        <f>G67</f>
        <v>1</v>
      </c>
      <c r="H69" s="85">
        <f>H66</f>
        <v>4673339.49</v>
      </c>
      <c r="I69" s="85">
        <f>I66</f>
        <v>4673339.49</v>
      </c>
      <c r="J69" s="18" t="s">
        <v>45</v>
      </c>
      <c r="K69" s="18" t="s">
        <v>1</v>
      </c>
      <c r="L69" s="18">
        <f>(K67+K68)/2*100</f>
        <v>100</v>
      </c>
    </row>
    <row r="70" spans="1:15" s="61" customFormat="1" x14ac:dyDescent="0.25">
      <c r="A70" s="146"/>
      <c r="B70" s="147" t="s">
        <v>43</v>
      </c>
      <c r="C70" s="147"/>
      <c r="D70" s="148" t="s">
        <v>7</v>
      </c>
      <c r="E70" s="148" t="s">
        <v>1</v>
      </c>
      <c r="F70" s="148" t="s">
        <v>1</v>
      </c>
      <c r="G70" s="148" t="s">
        <v>1</v>
      </c>
      <c r="H70" s="149">
        <f>+H64+H69</f>
        <v>4955427.6500000004</v>
      </c>
      <c r="I70" s="149">
        <f>+I64+I69</f>
        <v>4955427.6500000004</v>
      </c>
      <c r="J70" s="150" t="s">
        <v>45</v>
      </c>
      <c r="K70" s="150" t="s">
        <v>1</v>
      </c>
      <c r="L70" s="150">
        <f>(L69+L64)/2</f>
        <v>50</v>
      </c>
    </row>
    <row r="71" spans="1:15" s="61" customFormat="1" ht="18.75" customHeight="1" x14ac:dyDescent="0.25">
      <c r="A71" s="155" t="s">
        <v>147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7"/>
      <c r="M71" s="151"/>
      <c r="N71" s="151"/>
      <c r="O71" s="151"/>
    </row>
    <row r="72" spans="1:15" s="61" customFormat="1" ht="19.5" customHeight="1" x14ac:dyDescent="0.25">
      <c r="A72" s="158" t="s">
        <v>148</v>
      </c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2"/>
      <c r="N72" s="152"/>
      <c r="O72" s="152"/>
    </row>
    <row r="73" spans="1:15" s="61" customFormat="1" x14ac:dyDescent="0.25">
      <c r="A73" s="102" t="s">
        <v>149</v>
      </c>
      <c r="B73" s="153"/>
      <c r="C73" s="153"/>
      <c r="D73" s="153"/>
      <c r="E73" s="153"/>
      <c r="F73" s="153"/>
      <c r="G73" s="153"/>
      <c r="H73" s="153"/>
      <c r="I73" s="153"/>
      <c r="J73" s="153"/>
      <c r="K73" s="153"/>
      <c r="L73" s="154"/>
    </row>
    <row r="74" spans="1:15" s="61" customFormat="1" ht="63" x14ac:dyDescent="0.25">
      <c r="A74" s="3" t="s">
        <v>21</v>
      </c>
      <c r="B74" s="97" t="s">
        <v>150</v>
      </c>
      <c r="C74" s="34" t="s">
        <v>45</v>
      </c>
      <c r="D74" s="34" t="s">
        <v>45</v>
      </c>
      <c r="E74" s="34" t="s">
        <v>45</v>
      </c>
      <c r="F74" s="34" t="s">
        <v>45</v>
      </c>
      <c r="G74" s="34" t="s">
        <v>45</v>
      </c>
      <c r="H74" s="83">
        <f>H75</f>
        <v>9800</v>
      </c>
      <c r="I74" s="83">
        <f>I75</f>
        <v>9800</v>
      </c>
      <c r="J74" s="34" t="s">
        <v>45</v>
      </c>
      <c r="K74" s="34" t="s">
        <v>45</v>
      </c>
      <c r="L74" s="34" t="s">
        <v>45</v>
      </c>
    </row>
    <row r="75" spans="1:15" ht="47.25" x14ac:dyDescent="0.25">
      <c r="A75" s="3" t="s">
        <v>145</v>
      </c>
      <c r="B75" s="97" t="s">
        <v>152</v>
      </c>
      <c r="C75" s="97" t="s">
        <v>151</v>
      </c>
      <c r="D75" s="27" t="s">
        <v>0</v>
      </c>
      <c r="E75" s="27">
        <v>1</v>
      </c>
      <c r="F75" s="27">
        <v>1</v>
      </c>
      <c r="G75" s="39">
        <f>F75/E75</f>
        <v>1</v>
      </c>
      <c r="H75" s="87">
        <v>9800</v>
      </c>
      <c r="I75" s="87">
        <v>9800</v>
      </c>
      <c r="J75" s="26">
        <f>I75/H75</f>
        <v>1</v>
      </c>
      <c r="K75" s="26">
        <f>G75/J75</f>
        <v>1</v>
      </c>
      <c r="L75" s="26"/>
    </row>
    <row r="76" spans="1:15" s="61" customFormat="1" x14ac:dyDescent="0.25">
      <c r="A76" s="14"/>
      <c r="B76" s="96" t="s">
        <v>153</v>
      </c>
      <c r="C76" s="17"/>
      <c r="D76" s="37"/>
      <c r="E76" s="38"/>
      <c r="F76" s="38"/>
      <c r="G76" s="38">
        <f>G75</f>
        <v>1</v>
      </c>
      <c r="H76" s="85">
        <f>H74</f>
        <v>9800</v>
      </c>
      <c r="I76" s="85">
        <f>I74</f>
        <v>9800</v>
      </c>
      <c r="J76" s="18" t="s">
        <v>45</v>
      </c>
      <c r="K76" s="18" t="s">
        <v>1</v>
      </c>
      <c r="L76" s="18">
        <f>K75*100</f>
        <v>100</v>
      </c>
    </row>
    <row r="77" spans="1:15" s="61" customFormat="1" x14ac:dyDescent="0.25">
      <c r="A77" s="146"/>
      <c r="B77" s="147" t="s">
        <v>154</v>
      </c>
      <c r="C77" s="147"/>
      <c r="D77" s="148" t="s">
        <v>7</v>
      </c>
      <c r="E77" s="148" t="s">
        <v>1</v>
      </c>
      <c r="F77" s="148" t="s">
        <v>1</v>
      </c>
      <c r="G77" s="148" t="s">
        <v>1</v>
      </c>
      <c r="H77" s="149">
        <f>+H71+H76</f>
        <v>9800</v>
      </c>
      <c r="I77" s="149">
        <f>+I71+I76</f>
        <v>9800</v>
      </c>
      <c r="J77" s="150" t="s">
        <v>45</v>
      </c>
      <c r="K77" s="150" t="s">
        <v>1</v>
      </c>
      <c r="L77" s="150">
        <f>L76</f>
        <v>100</v>
      </c>
    </row>
    <row r="78" spans="1:15" s="61" customFormat="1" x14ac:dyDescent="0.25">
      <c r="A78" s="102" t="s">
        <v>112</v>
      </c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4"/>
    </row>
    <row r="79" spans="1:15" s="61" customFormat="1" x14ac:dyDescent="0.25">
      <c r="A79" s="102" t="s">
        <v>113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4"/>
    </row>
    <row r="80" spans="1:15" s="61" customFormat="1" x14ac:dyDescent="0.25">
      <c r="A80" s="102" t="s">
        <v>114</v>
      </c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4"/>
    </row>
    <row r="81" spans="1:12" s="61" customFormat="1" ht="47.25" x14ac:dyDescent="0.25">
      <c r="A81" s="41" t="s">
        <v>21</v>
      </c>
      <c r="B81" s="20" t="s">
        <v>115</v>
      </c>
      <c r="C81" s="34" t="s">
        <v>45</v>
      </c>
      <c r="D81" s="34" t="s">
        <v>45</v>
      </c>
      <c r="E81" s="34" t="s">
        <v>45</v>
      </c>
      <c r="F81" s="34" t="s">
        <v>45</v>
      </c>
      <c r="G81" s="34" t="s">
        <v>45</v>
      </c>
      <c r="H81" s="80">
        <f>H82</f>
        <v>540000</v>
      </c>
      <c r="I81" s="80">
        <f>I82</f>
        <v>540000</v>
      </c>
      <c r="J81" s="26" t="s">
        <v>1</v>
      </c>
      <c r="K81" s="34" t="s">
        <v>45</v>
      </c>
      <c r="L81" s="34" t="s">
        <v>45</v>
      </c>
    </row>
    <row r="82" spans="1:12" s="61" customFormat="1" ht="47.25" x14ac:dyDescent="0.25">
      <c r="A82" s="41" t="s">
        <v>145</v>
      </c>
      <c r="B82" s="20" t="s">
        <v>116</v>
      </c>
      <c r="C82" s="20" t="s">
        <v>117</v>
      </c>
      <c r="D82" s="39" t="s">
        <v>6</v>
      </c>
      <c r="E82" s="39">
        <v>0.5</v>
      </c>
      <c r="F82" s="27">
        <v>0.6</v>
      </c>
      <c r="G82" s="47">
        <v>1</v>
      </c>
      <c r="H82" s="87">
        <v>540000</v>
      </c>
      <c r="I82" s="78">
        <v>540000</v>
      </c>
      <c r="J82" s="26">
        <f>I82/H82</f>
        <v>1</v>
      </c>
      <c r="K82" s="26">
        <f>G82/J82</f>
        <v>1</v>
      </c>
      <c r="L82" s="5" t="s">
        <v>45</v>
      </c>
    </row>
    <row r="83" spans="1:12" s="61" customFormat="1" x14ac:dyDescent="0.25">
      <c r="A83" s="49"/>
      <c r="B83" s="51" t="s">
        <v>33</v>
      </c>
      <c r="C83" s="17"/>
      <c r="D83" s="37"/>
      <c r="E83" s="38"/>
      <c r="F83" s="38"/>
      <c r="G83" s="160">
        <f>(G82)/1</f>
        <v>1</v>
      </c>
      <c r="H83" s="85">
        <f>H81</f>
        <v>540000</v>
      </c>
      <c r="I83" s="85">
        <f>I81</f>
        <v>540000</v>
      </c>
      <c r="J83" s="26" t="s">
        <v>1</v>
      </c>
      <c r="K83" s="34" t="s">
        <v>45</v>
      </c>
      <c r="L83" s="18">
        <f>K82*100</f>
        <v>100</v>
      </c>
    </row>
    <row r="84" spans="1:12" s="61" customFormat="1" x14ac:dyDescent="0.25">
      <c r="A84" s="49"/>
      <c r="B84" s="100" t="s">
        <v>118</v>
      </c>
      <c r="C84" s="100"/>
      <c r="D84" s="36" t="s">
        <v>7</v>
      </c>
      <c r="E84" s="36" t="s">
        <v>1</v>
      </c>
      <c r="F84" s="36" t="s">
        <v>1</v>
      </c>
      <c r="G84" s="36" t="s">
        <v>1</v>
      </c>
      <c r="H84" s="83">
        <f>H83</f>
        <v>540000</v>
      </c>
      <c r="I84" s="83">
        <f>I83</f>
        <v>540000</v>
      </c>
      <c r="J84" s="18" t="s">
        <v>45</v>
      </c>
      <c r="K84" s="18" t="s">
        <v>1</v>
      </c>
      <c r="L84" s="13">
        <f>L83</f>
        <v>100</v>
      </c>
    </row>
    <row r="85" spans="1:12" s="61" customFormat="1" x14ac:dyDescent="0.25">
      <c r="A85" s="102" t="s">
        <v>119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4"/>
    </row>
    <row r="86" spans="1:12" s="61" customFormat="1" x14ac:dyDescent="0.25">
      <c r="A86" s="102" t="s">
        <v>120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4"/>
    </row>
    <row r="87" spans="1:12" s="61" customFormat="1" ht="36.75" customHeight="1" x14ac:dyDescent="0.25">
      <c r="A87" s="102" t="s">
        <v>121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4"/>
    </row>
    <row r="88" spans="1:12" ht="63" x14ac:dyDescent="0.25">
      <c r="A88" s="41" t="s">
        <v>21</v>
      </c>
      <c r="B88" s="20" t="s">
        <v>122</v>
      </c>
      <c r="C88" s="34" t="s">
        <v>45</v>
      </c>
      <c r="D88" s="34" t="s">
        <v>45</v>
      </c>
      <c r="E88" s="34" t="s">
        <v>45</v>
      </c>
      <c r="F88" s="34" t="s">
        <v>45</v>
      </c>
      <c r="G88" s="34" t="s">
        <v>45</v>
      </c>
      <c r="H88" s="80">
        <f>H89</f>
        <v>3000</v>
      </c>
      <c r="I88" s="80">
        <f>I89</f>
        <v>3000</v>
      </c>
      <c r="J88" s="26" t="s">
        <v>1</v>
      </c>
      <c r="K88" s="34" t="s">
        <v>45</v>
      </c>
      <c r="L88" s="34" t="s">
        <v>45</v>
      </c>
    </row>
    <row r="89" spans="1:12" ht="94.5" x14ac:dyDescent="0.25">
      <c r="A89" s="41" t="s">
        <v>145</v>
      </c>
      <c r="B89" s="20" t="s">
        <v>123</v>
      </c>
      <c r="C89" s="20" t="s">
        <v>124</v>
      </c>
      <c r="D89" s="39" t="s">
        <v>125</v>
      </c>
      <c r="E89" s="39">
        <v>20</v>
      </c>
      <c r="F89" s="27">
        <v>20</v>
      </c>
      <c r="G89" s="47">
        <f>F89/E89</f>
        <v>1</v>
      </c>
      <c r="H89" s="88">
        <v>3000</v>
      </c>
      <c r="I89" s="78">
        <v>3000</v>
      </c>
      <c r="J89" s="26">
        <f>I89/H89</f>
        <v>1</v>
      </c>
      <c r="K89" s="26">
        <f>G89/J89</f>
        <v>1</v>
      </c>
      <c r="L89" s="5" t="s">
        <v>45</v>
      </c>
    </row>
    <row r="90" spans="1:12" s="61" customFormat="1" x14ac:dyDescent="0.25">
      <c r="A90" s="49"/>
      <c r="B90" s="51" t="s">
        <v>33</v>
      </c>
      <c r="C90" s="17"/>
      <c r="D90" s="37"/>
      <c r="E90" s="38"/>
      <c r="F90" s="38"/>
      <c r="G90" s="160">
        <f>(G89)/1</f>
        <v>1</v>
      </c>
      <c r="H90" s="85">
        <f>H88</f>
        <v>3000</v>
      </c>
      <c r="I90" s="85">
        <f>I88</f>
        <v>3000</v>
      </c>
      <c r="J90" s="26" t="s">
        <v>1</v>
      </c>
      <c r="K90" s="34" t="s">
        <v>45</v>
      </c>
      <c r="L90" s="18">
        <f>K89*100</f>
        <v>100</v>
      </c>
    </row>
    <row r="91" spans="1:12" s="61" customFormat="1" ht="34.5" customHeight="1" x14ac:dyDescent="0.25">
      <c r="A91" s="102" t="s">
        <v>126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4"/>
    </row>
    <row r="92" spans="1:12" s="61" customFormat="1" ht="47.25" x14ac:dyDescent="0.25">
      <c r="A92" s="41" t="s">
        <v>22</v>
      </c>
      <c r="B92" s="20" t="s">
        <v>127</v>
      </c>
      <c r="C92" s="34" t="s">
        <v>45</v>
      </c>
      <c r="D92" s="34" t="s">
        <v>45</v>
      </c>
      <c r="E92" s="34" t="s">
        <v>45</v>
      </c>
      <c r="F92" s="34" t="s">
        <v>45</v>
      </c>
      <c r="G92" s="34" t="s">
        <v>45</v>
      </c>
      <c r="H92" s="80">
        <f>SUM(H93:H95)</f>
        <v>121360.88</v>
      </c>
      <c r="I92" s="80">
        <f>SUM(I93:I95)</f>
        <v>121360.88</v>
      </c>
      <c r="J92" s="26" t="s">
        <v>1</v>
      </c>
      <c r="K92" s="34" t="s">
        <v>45</v>
      </c>
      <c r="L92" s="34" t="s">
        <v>45</v>
      </c>
    </row>
    <row r="93" spans="1:12" s="61" customFormat="1" ht="246" customHeight="1" x14ac:dyDescent="0.25">
      <c r="A93" s="41" t="s">
        <v>137</v>
      </c>
      <c r="B93" s="20" t="s">
        <v>128</v>
      </c>
      <c r="C93" s="20" t="s">
        <v>129</v>
      </c>
      <c r="D93" s="39" t="s">
        <v>0</v>
      </c>
      <c r="E93" s="39">
        <v>2</v>
      </c>
      <c r="F93" s="27">
        <v>5</v>
      </c>
      <c r="G93" s="47">
        <v>1</v>
      </c>
      <c r="H93" s="87">
        <v>46331.34</v>
      </c>
      <c r="I93" s="86">
        <v>46331.34</v>
      </c>
      <c r="J93" s="26">
        <f t="shared" ref="J93:J94" si="8">I93/H93</f>
        <v>1</v>
      </c>
      <c r="K93" s="26">
        <f t="shared" ref="K93:K94" si="9">G93/J93</f>
        <v>1</v>
      </c>
      <c r="L93" s="5" t="s">
        <v>45</v>
      </c>
    </row>
    <row r="94" spans="1:12" s="61" customFormat="1" ht="110.25" x14ac:dyDescent="0.25">
      <c r="A94" s="41" t="s">
        <v>138</v>
      </c>
      <c r="B94" s="20" t="s">
        <v>130</v>
      </c>
      <c r="C94" s="20" t="s">
        <v>131</v>
      </c>
      <c r="D94" s="39" t="s">
        <v>0</v>
      </c>
      <c r="E94" s="39">
        <v>3</v>
      </c>
      <c r="F94" s="27">
        <v>10</v>
      </c>
      <c r="G94" s="47">
        <v>1</v>
      </c>
      <c r="H94" s="87">
        <v>48749.54</v>
      </c>
      <c r="I94" s="86">
        <v>48749.54</v>
      </c>
      <c r="J94" s="26">
        <f t="shared" si="8"/>
        <v>1</v>
      </c>
      <c r="K94" s="26">
        <f t="shared" si="9"/>
        <v>1</v>
      </c>
      <c r="L94" s="5" t="s">
        <v>45</v>
      </c>
    </row>
    <row r="95" spans="1:12" ht="126" x14ac:dyDescent="0.25">
      <c r="A95" s="41" t="s">
        <v>139</v>
      </c>
      <c r="B95" s="20" t="s">
        <v>132</v>
      </c>
      <c r="C95" s="20" t="s">
        <v>133</v>
      </c>
      <c r="D95" s="39" t="s">
        <v>0</v>
      </c>
      <c r="E95" s="39">
        <v>10</v>
      </c>
      <c r="F95" s="27">
        <v>15</v>
      </c>
      <c r="G95" s="47">
        <v>1</v>
      </c>
      <c r="H95" s="87">
        <v>26280</v>
      </c>
      <c r="I95" s="86">
        <v>26280</v>
      </c>
      <c r="J95" s="26">
        <f t="shared" ref="J95" si="10">I95/H95</f>
        <v>1</v>
      </c>
      <c r="K95" s="26">
        <f t="shared" ref="K95" si="11">G95/J95</f>
        <v>1</v>
      </c>
      <c r="L95" s="5" t="s">
        <v>45</v>
      </c>
    </row>
    <row r="96" spans="1:12" s="61" customFormat="1" x14ac:dyDescent="0.25">
      <c r="A96" s="49"/>
      <c r="B96" s="51" t="s">
        <v>33</v>
      </c>
      <c r="C96" s="17"/>
      <c r="D96" s="37"/>
      <c r="E96" s="38"/>
      <c r="F96" s="38"/>
      <c r="G96" s="160">
        <f>(G94+G95+G93)/3</f>
        <v>1</v>
      </c>
      <c r="H96" s="85">
        <f>H92</f>
        <v>121360.88</v>
      </c>
      <c r="I96" s="85">
        <f>I92</f>
        <v>121360.88</v>
      </c>
      <c r="J96" s="18" t="s">
        <v>45</v>
      </c>
      <c r="K96" s="18" t="s">
        <v>1</v>
      </c>
      <c r="L96" s="13">
        <f>(K93+K94+K95)/3*100</f>
        <v>100</v>
      </c>
    </row>
    <row r="97" spans="1:12" s="61" customFormat="1" x14ac:dyDescent="0.25">
      <c r="A97" s="49"/>
      <c r="B97" s="100" t="s">
        <v>134</v>
      </c>
      <c r="C97" s="100"/>
      <c r="D97" s="36" t="s">
        <v>7</v>
      </c>
      <c r="E97" s="36" t="s">
        <v>1</v>
      </c>
      <c r="F97" s="36" t="s">
        <v>1</v>
      </c>
      <c r="G97" s="36" t="s">
        <v>1</v>
      </c>
      <c r="H97" s="83">
        <f>H90+H96</f>
        <v>124360.88</v>
      </c>
      <c r="I97" s="83">
        <f>I90+I96</f>
        <v>124360.88</v>
      </c>
      <c r="J97" s="18" t="s">
        <v>45</v>
      </c>
      <c r="K97" s="18" t="s">
        <v>1</v>
      </c>
      <c r="L97" s="13">
        <f>(L96+L90)/2</f>
        <v>100</v>
      </c>
    </row>
    <row r="98" spans="1:12" s="61" customFormat="1" x14ac:dyDescent="0.25">
      <c r="A98" s="14"/>
      <c r="B98" s="100" t="s">
        <v>26</v>
      </c>
      <c r="C98" s="100"/>
      <c r="D98" s="68" t="s">
        <v>7</v>
      </c>
      <c r="E98" s="68" t="s">
        <v>1</v>
      </c>
      <c r="F98" s="68" t="s">
        <v>1</v>
      </c>
      <c r="G98" s="68" t="s">
        <v>1</v>
      </c>
      <c r="H98" s="81">
        <f>H70+H58+H51+H41+H36+H29+H84+H97</f>
        <v>72929045.239999995</v>
      </c>
      <c r="I98" s="81">
        <f t="shared" ref="I98" si="12">I70+I58+I51+I41+I36+I29+I84+I97</f>
        <v>72728337.279999986</v>
      </c>
      <c r="J98" s="68" t="s">
        <v>1</v>
      </c>
      <c r="K98" s="68" t="s">
        <v>1</v>
      </c>
      <c r="L98" s="68" t="s">
        <v>1</v>
      </c>
    </row>
    <row r="99" spans="1:12" ht="29.25" hidden="1" customHeight="1" x14ac:dyDescent="0.25">
      <c r="A99" s="50"/>
      <c r="B99" s="98" t="s">
        <v>16</v>
      </c>
      <c r="C99" s="98"/>
      <c r="D99" s="8" t="s">
        <v>6</v>
      </c>
      <c r="E99" s="8"/>
      <c r="F99" s="8"/>
      <c r="G99" s="9"/>
      <c r="H99" s="78"/>
      <c r="I99" s="78"/>
      <c r="J99" s="68" t="s">
        <v>1</v>
      </c>
      <c r="K99" s="8"/>
      <c r="L99" s="8"/>
    </row>
    <row r="100" spans="1:12" s="61" customFormat="1" x14ac:dyDescent="0.25">
      <c r="A100" s="21"/>
      <c r="B100" s="111" t="s">
        <v>17</v>
      </c>
      <c r="C100" s="111"/>
      <c r="D100" s="68" t="s">
        <v>0</v>
      </c>
      <c r="E100" s="161">
        <v>9</v>
      </c>
      <c r="F100" s="161"/>
      <c r="G100" s="68" t="s">
        <v>1</v>
      </c>
      <c r="H100" s="89" t="s">
        <v>1</v>
      </c>
      <c r="I100" s="89" t="s">
        <v>1</v>
      </c>
      <c r="J100" s="48" t="s">
        <v>1</v>
      </c>
      <c r="K100" s="48" t="s">
        <v>1</v>
      </c>
      <c r="L100" s="68" t="s">
        <v>1</v>
      </c>
    </row>
    <row r="101" spans="1:12" s="61" customFormat="1" ht="18.75" customHeight="1" x14ac:dyDescent="0.25">
      <c r="A101" s="22"/>
      <c r="B101" s="99" t="s">
        <v>15</v>
      </c>
      <c r="C101" s="99"/>
      <c r="D101" s="22" t="s">
        <v>6</v>
      </c>
      <c r="E101" s="68" t="s">
        <v>1</v>
      </c>
      <c r="F101" s="68" t="s">
        <v>1</v>
      </c>
      <c r="G101" s="68" t="s">
        <v>1</v>
      </c>
      <c r="H101" s="89" t="s">
        <v>1</v>
      </c>
      <c r="I101" s="89" t="s">
        <v>1</v>
      </c>
      <c r="J101" s="48" t="s">
        <v>1</v>
      </c>
      <c r="K101" s="48" t="s">
        <v>1</v>
      </c>
      <c r="L101" s="46">
        <f>(L29+L36+L41+L51+L58+L70+L84+L97+L77)/9</f>
        <v>86.731111111111105</v>
      </c>
    </row>
    <row r="102" spans="1:12" x14ac:dyDescent="0.25">
      <c r="A102" s="1"/>
      <c r="B102" s="112" t="s">
        <v>18</v>
      </c>
      <c r="C102" s="112"/>
      <c r="D102" s="112"/>
      <c r="E102" s="112"/>
      <c r="F102" s="112"/>
      <c r="G102" s="112"/>
      <c r="H102" s="112"/>
      <c r="I102" s="112"/>
      <c r="J102" s="112"/>
      <c r="K102" s="112"/>
      <c r="L102" s="2"/>
    </row>
    <row r="103" spans="1:12" x14ac:dyDescent="0.25">
      <c r="A103" s="1"/>
      <c r="B103" s="2"/>
      <c r="C103" s="2"/>
      <c r="D103" s="67"/>
      <c r="E103" s="67"/>
      <c r="F103" s="67"/>
      <c r="G103" s="67"/>
      <c r="H103" s="73"/>
      <c r="I103" s="73"/>
      <c r="J103" s="2"/>
      <c r="K103" s="2"/>
      <c r="L103" s="2"/>
    </row>
    <row r="104" spans="1:12" ht="51" customHeight="1" x14ac:dyDescent="0.25">
      <c r="A104" s="57"/>
      <c r="B104" s="113" t="s">
        <v>44</v>
      </c>
      <c r="C104" s="113"/>
      <c r="D104" s="67"/>
      <c r="E104" s="67"/>
      <c r="F104" s="67"/>
      <c r="G104" s="67"/>
      <c r="H104" s="114" t="s">
        <v>30</v>
      </c>
      <c r="I104" s="114"/>
      <c r="J104" s="25"/>
      <c r="K104" s="25"/>
      <c r="L104" s="58"/>
    </row>
    <row r="105" spans="1:12" x14ac:dyDescent="0.25">
      <c r="A105" s="1"/>
      <c r="B105" s="110"/>
      <c r="C105" s="110"/>
      <c r="D105" s="93"/>
      <c r="E105" s="59"/>
      <c r="F105" s="59"/>
      <c r="G105" s="59"/>
      <c r="H105" s="73"/>
      <c r="I105" s="73"/>
      <c r="J105" s="25"/>
      <c r="K105" s="59"/>
      <c r="L105" s="59"/>
    </row>
    <row r="106" spans="1:12" x14ac:dyDescent="0.25">
      <c r="A106" s="61"/>
      <c r="B106" s="61"/>
      <c r="C106" s="61"/>
      <c r="D106" s="94"/>
      <c r="E106" s="94"/>
      <c r="F106" s="94"/>
      <c r="G106" s="94"/>
      <c r="H106" s="90"/>
      <c r="I106" s="90"/>
      <c r="J106" s="61"/>
      <c r="K106" s="61"/>
      <c r="L106" s="61"/>
    </row>
    <row r="107" spans="1:12" x14ac:dyDescent="0.25">
      <c r="A107" s="61"/>
      <c r="B107" s="61"/>
      <c r="C107" s="61"/>
      <c r="D107" s="94"/>
      <c r="E107" s="94"/>
      <c r="F107" s="94"/>
      <c r="G107" s="94"/>
      <c r="H107" s="90"/>
      <c r="I107" s="90"/>
      <c r="J107" s="61"/>
      <c r="K107" s="61"/>
      <c r="L107" s="61"/>
    </row>
    <row r="108" spans="1:12" x14ac:dyDescent="0.25">
      <c r="A108" s="61"/>
      <c r="B108" s="61"/>
      <c r="C108" s="61"/>
      <c r="D108" s="94"/>
      <c r="E108" s="94"/>
      <c r="F108" s="94"/>
      <c r="G108" s="94"/>
      <c r="H108" s="90"/>
      <c r="I108" s="90"/>
      <c r="J108" s="61"/>
      <c r="K108" s="61"/>
      <c r="L108" s="61"/>
    </row>
    <row r="109" spans="1:12" x14ac:dyDescent="0.25">
      <c r="A109" s="61"/>
      <c r="B109" s="61"/>
      <c r="C109" s="61"/>
      <c r="D109" s="94"/>
      <c r="E109" s="94"/>
      <c r="F109" s="94"/>
      <c r="G109" s="94"/>
      <c r="H109" s="90"/>
      <c r="I109" s="90"/>
      <c r="J109" s="61"/>
      <c r="K109" s="61"/>
      <c r="L109" s="61"/>
    </row>
    <row r="110" spans="1:12" x14ac:dyDescent="0.25">
      <c r="A110" s="61"/>
      <c r="B110" s="61"/>
      <c r="C110" s="61"/>
      <c r="D110" s="94"/>
      <c r="E110" s="94"/>
      <c r="F110" s="94"/>
      <c r="G110" s="94"/>
      <c r="H110" s="90"/>
      <c r="I110" s="90"/>
      <c r="J110" s="61"/>
      <c r="K110" s="61"/>
      <c r="L110" s="61"/>
    </row>
  </sheetData>
  <mergeCells count="64">
    <mergeCell ref="A3:L3"/>
    <mergeCell ref="A4:L4"/>
    <mergeCell ref="D7:D8"/>
    <mergeCell ref="A6:A8"/>
    <mergeCell ref="B6:B8"/>
    <mergeCell ref="C6:F6"/>
    <mergeCell ref="G6:G8"/>
    <mergeCell ref="J6:J8"/>
    <mergeCell ref="K6:K8"/>
    <mergeCell ref="E7:F7"/>
    <mergeCell ref="H6:I7"/>
    <mergeCell ref="C7:C8"/>
    <mergeCell ref="A18:L18"/>
    <mergeCell ref="A30:L30"/>
    <mergeCell ref="A32:L32"/>
    <mergeCell ref="B84:C84"/>
    <mergeCell ref="A79:L79"/>
    <mergeCell ref="B36:C36"/>
    <mergeCell ref="A60:L60"/>
    <mergeCell ref="A65:L65"/>
    <mergeCell ref="A52:L52"/>
    <mergeCell ref="A54:L54"/>
    <mergeCell ref="B58:C58"/>
    <mergeCell ref="A59:L59"/>
    <mergeCell ref="A38:L38"/>
    <mergeCell ref="A43:L43"/>
    <mergeCell ref="B51:C51"/>
    <mergeCell ref="A42:L42"/>
    <mergeCell ref="A2:L2"/>
    <mergeCell ref="J1:L1"/>
    <mergeCell ref="B105:C105"/>
    <mergeCell ref="B100:C100"/>
    <mergeCell ref="B102:K102"/>
    <mergeCell ref="B104:C104"/>
    <mergeCell ref="H104:I104"/>
    <mergeCell ref="B29:C29"/>
    <mergeCell ref="A31:L31"/>
    <mergeCell ref="A10:L10"/>
    <mergeCell ref="L6:L8"/>
    <mergeCell ref="A11:L11"/>
    <mergeCell ref="A12:L12"/>
    <mergeCell ref="A78:L78"/>
    <mergeCell ref="A13:L13"/>
    <mergeCell ref="A61:L61"/>
    <mergeCell ref="A37:L37"/>
    <mergeCell ref="A39:L39"/>
    <mergeCell ref="B41:C41"/>
    <mergeCell ref="A86:L86"/>
    <mergeCell ref="A91:L91"/>
    <mergeCell ref="A80:L80"/>
    <mergeCell ref="B70:C70"/>
    <mergeCell ref="A53:L53"/>
    <mergeCell ref="A85:L85"/>
    <mergeCell ref="A87:L87"/>
    <mergeCell ref="A71:L71"/>
    <mergeCell ref="A72:L72"/>
    <mergeCell ref="A73:L73"/>
    <mergeCell ref="B77:C77"/>
    <mergeCell ref="B99:C99"/>
    <mergeCell ref="E100:F100"/>
    <mergeCell ref="B101:C101"/>
    <mergeCell ref="B98:C98"/>
    <mergeCell ref="A44:L44"/>
    <mergeCell ref="B97:C97"/>
  </mergeCells>
  <phoneticPr fontId="2" type="noConversion"/>
  <pageMargins left="0.31496062992125984" right="0.31496062992125984" top="0.6692913385826772" bottom="0.23622047244094491" header="0.31496062992125984" footer="0.1574803149606299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2021</vt:lpstr>
      <vt:lpstr>'Оценка 2021'!Заголовки_для_печати</vt:lpstr>
      <vt:lpstr>'Оценка 2021'!Область_печати</vt:lpstr>
    </vt:vector>
  </TitlesOfParts>
  <Company>КФиК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СГ</cp:lastModifiedBy>
  <cp:lastPrinted>2022-06-17T08:37:52Z</cp:lastPrinted>
  <dcterms:created xsi:type="dcterms:W3CDTF">2011-02-09T02:44:53Z</dcterms:created>
  <dcterms:modified xsi:type="dcterms:W3CDTF">2022-06-17T08:38:03Z</dcterms:modified>
</cp:coreProperties>
</file>